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INÍCIO" sheetId="9" r:id="rId1"/>
    <sheet name="PERGUNTAS" sheetId="1" r:id="rId2"/>
    <sheet name="MEI" sheetId="2" r:id="rId3"/>
    <sheet name="ME-EPP" sheetId="5" r:id="rId4"/>
    <sheet name="EXEMPLOS DE IMPACTO FINANCEIRO" sheetId="8" r:id="rId5"/>
    <sheet name="INFORMAÇÃO MEI" sheetId="6" r:id="rId6"/>
    <sheet name="SIMPLES NACIONAL" sheetId="7" r:id="rId7"/>
  </sheets>
  <calcPr calcId="124519"/>
</workbook>
</file>

<file path=xl/calcChain.xml><?xml version="1.0" encoding="utf-8"?>
<calcChain xmlns="http://schemas.openxmlformats.org/spreadsheetml/2006/main">
  <c r="G13" i="8"/>
  <c r="E13"/>
  <c r="H13" s="1"/>
  <c r="D13"/>
  <c r="D12"/>
  <c r="E12" s="1"/>
  <c r="D11"/>
  <c r="E11" s="1"/>
  <c r="D10"/>
  <c r="E10" s="1"/>
  <c r="D9"/>
  <c r="E9" s="1"/>
  <c r="D8"/>
  <c r="E8" s="1"/>
  <c r="D7"/>
  <c r="E7" s="1"/>
  <c r="D6"/>
  <c r="E6" s="1"/>
  <c r="D5"/>
  <c r="E5" s="1"/>
  <c r="D4"/>
  <c r="E4" s="1"/>
  <c r="H5" l="1"/>
  <c r="F5"/>
  <c r="G10"/>
  <c r="H10"/>
  <c r="F10"/>
  <c r="F9"/>
  <c r="G9"/>
  <c r="H9"/>
  <c r="F8"/>
  <c r="G8"/>
  <c r="H8"/>
  <c r="F7"/>
  <c r="G7"/>
  <c r="H7"/>
  <c r="F11"/>
  <c r="G11"/>
  <c r="H11"/>
  <c r="F4"/>
  <c r="E14"/>
  <c r="G4"/>
  <c r="H4"/>
  <c r="F6"/>
  <c r="G6"/>
  <c r="H6"/>
  <c r="F12"/>
  <c r="G12"/>
  <c r="H12"/>
  <c r="G5"/>
  <c r="F13"/>
  <c r="D14"/>
  <c r="E15" l="1"/>
  <c r="E17" s="1"/>
  <c r="F14"/>
  <c r="D15"/>
  <c r="D17" s="1"/>
  <c r="G14"/>
  <c r="H14"/>
  <c r="F15" l="1"/>
  <c r="F17" s="1"/>
  <c r="G15"/>
  <c r="G17" s="1"/>
  <c r="H15"/>
  <c r="H17" s="1"/>
  <c r="G16" i="5" l="1"/>
  <c r="G15"/>
  <c r="B44"/>
  <c r="C44" s="1"/>
  <c r="C43"/>
  <c r="B35"/>
  <c r="G11"/>
  <c r="G5"/>
  <c r="B45"/>
  <c r="C40"/>
  <c r="C41"/>
  <c r="C42"/>
  <c r="C39"/>
  <c r="C38"/>
  <c r="C34"/>
  <c r="C33"/>
  <c r="C32"/>
  <c r="C31"/>
  <c r="B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B6"/>
  <c r="C6" s="1"/>
  <c r="C5"/>
  <c r="C4"/>
  <c r="C39" i="2"/>
  <c r="C40"/>
  <c r="B41"/>
  <c r="C41" s="1"/>
  <c r="C38"/>
  <c r="C27"/>
  <c r="B28"/>
  <c r="B35" s="1"/>
  <c r="C35" s="1"/>
  <c r="B6"/>
  <c r="C6" s="1"/>
  <c r="C5"/>
  <c r="C4"/>
  <c r="C12"/>
  <c r="C10"/>
  <c r="C11"/>
  <c r="C13"/>
  <c r="C14"/>
  <c r="C15"/>
  <c r="C16"/>
  <c r="C17"/>
  <c r="C18"/>
  <c r="C19"/>
  <c r="C20"/>
  <c r="C21"/>
  <c r="C22"/>
  <c r="C23"/>
  <c r="C24"/>
  <c r="C25"/>
  <c r="C26"/>
  <c r="C31"/>
  <c r="C32"/>
  <c r="C33"/>
  <c r="C34"/>
  <c r="C9"/>
  <c r="G5" l="1"/>
  <c r="C35" i="5"/>
  <c r="C28"/>
  <c r="C45"/>
  <c r="B50"/>
  <c r="C50" s="1"/>
  <c r="B45" i="2"/>
  <c r="C45" s="1"/>
  <c r="B42"/>
  <c r="C28"/>
  <c r="B46" i="5" l="1"/>
  <c r="C46" s="1"/>
  <c r="C42" i="2"/>
  <c r="C44" s="1"/>
  <c r="B44"/>
  <c r="B47" i="5" l="1"/>
  <c r="B49" s="1"/>
  <c r="C47" l="1"/>
  <c r="C49" s="1"/>
</calcChain>
</file>

<file path=xl/sharedStrings.xml><?xml version="1.0" encoding="utf-8"?>
<sst xmlns="http://schemas.openxmlformats.org/spreadsheetml/2006/main" count="177" uniqueCount="114">
  <si>
    <t>PLANO DE NEGÓCIO - PLANO DE VIDA</t>
  </si>
  <si>
    <t>VALOR</t>
  </si>
  <si>
    <t>Quais Produtos eu vendo, ou qual é meu “menu de serviço”?</t>
  </si>
  <si>
    <t>Qual será a minha forma de venda?</t>
  </si>
  <si>
    <t>Qual o custo do meu negócio?</t>
  </si>
  <si>
    <t>Qual meu Ticket Médio?</t>
  </si>
  <si>
    <t>Qual a minha margem de lucro?</t>
  </si>
  <si>
    <t>Para quem eu vendo?</t>
  </si>
  <si>
    <t>Quantos clientes/atendimentos ou Produtos eu preciso Vender para pagar a minha Vida?</t>
  </si>
  <si>
    <t>Quais investimentos eu preciso fazer para crescer?</t>
  </si>
  <si>
    <t>O que estou disposto a fazer para Realizar meus Sonhos?</t>
  </si>
  <si>
    <t>O que eu preciso estudar?</t>
  </si>
  <si>
    <t>O que eu quero para a minha Vida e para o meu negócio daqui a 5 anos?</t>
  </si>
  <si>
    <t>RECEBIMENTO</t>
  </si>
  <si>
    <t>LUZ</t>
  </si>
  <si>
    <t>TELEFONE E INTERNET</t>
  </si>
  <si>
    <t>ALIMENTAÇÃO</t>
  </si>
  <si>
    <t>RESERVA DE PAZ</t>
  </si>
  <si>
    <t>SONHO 1</t>
  </si>
  <si>
    <t>SONHO 2</t>
  </si>
  <si>
    <t>PREVIDÊNCIA PRIVADA</t>
  </si>
  <si>
    <t>VAMOS CALCULAR?</t>
  </si>
  <si>
    <t xml:space="preserve">ALUGUEL </t>
  </si>
  <si>
    <t>CUSTOS DO NEGÓCIO E DA VIDA</t>
  </si>
  <si>
    <t>DESCRIÇÃO DO GASTO</t>
  </si>
  <si>
    <t>ANUAL</t>
  </si>
  <si>
    <t>DESCRIÇÃO RECEBIMENTO</t>
  </si>
  <si>
    <t>OBERVAÇÕES</t>
  </si>
  <si>
    <t>TOTAL CUSTO</t>
  </si>
  <si>
    <t>TOTAL RECEBIMENTO</t>
  </si>
  <si>
    <t>VALOR DE RECEBIMENTOS</t>
  </si>
  <si>
    <t>INVESTIMENTOS</t>
  </si>
  <si>
    <t>VALORES PARA INVESTIMENTOS - RESERVAS - SONHOS E MELHOR IDADE</t>
  </si>
  <si>
    <t>DESCRIÇÃO DO GASTO DO INVESTIMENTO</t>
  </si>
  <si>
    <t>TOTAL INVESTIMENTO</t>
  </si>
  <si>
    <t>TOTAL CUSTO + INVESTIMENTOS+IMPOSTOS</t>
  </si>
  <si>
    <t>CUSTOS COM TRIBUTAÇÃO E BUROCRACIA</t>
  </si>
  <si>
    <t>DESCRIÇÃO DO CUSTO</t>
  </si>
  <si>
    <t>GUIA DO MEI</t>
  </si>
  <si>
    <t>TOTAL BUROCRACIA</t>
  </si>
  <si>
    <t>CONSULTORIA CONTÁBIL</t>
  </si>
  <si>
    <t>CONSULTORIA EMPRESARIAL</t>
  </si>
  <si>
    <t>TOTAL (RECEITA - CUSTOS)LIQUIDO</t>
  </si>
  <si>
    <t>TICKET MÉDIO:</t>
  </si>
  <si>
    <t>QUANTO VENDER:</t>
  </si>
  <si>
    <t>QUAL A FORMA?</t>
  </si>
  <si>
    <t>QUANTO TEMPO?</t>
  </si>
  <si>
    <t>MUDANÇA DE VIDA</t>
  </si>
  <si>
    <t>PERGUNTAS IMPORTANTES!</t>
  </si>
  <si>
    <t>PROVISÃO ALVARA</t>
  </si>
  <si>
    <t>PROVISÃO TAXAS EXTRAS</t>
  </si>
  <si>
    <t xml:space="preserve">INSS DOS SOCIOS </t>
  </si>
  <si>
    <t>PROVISÃO FUNCIONÁRIOS</t>
  </si>
  <si>
    <t>SIMPLES NACIONAL SERVIÇOS  (inf. aliquota)</t>
  </si>
  <si>
    <t>SIMPLES NACIONAL PRODUTOS (inf. aliquota)</t>
  </si>
  <si>
    <t>RECEBIMENTO PRODUTOS</t>
  </si>
  <si>
    <t>RECEBIMENTOS SERVIÇOS</t>
  </si>
  <si>
    <t>MUDANÇA DE VIDA - PRODUTOS</t>
  </si>
  <si>
    <t>MUDANÇA DE VIDA - SERVIÇOS</t>
  </si>
  <si>
    <t>CUSTO MÉDIO PRODUTOS - SERVIÇOS</t>
  </si>
  <si>
    <t>MARGEM DE LUCRO</t>
  </si>
  <si>
    <t>ALUGUEL LOJA</t>
  </si>
  <si>
    <t>LUZ LOJA</t>
  </si>
  <si>
    <t>AGUA LOJA</t>
  </si>
  <si>
    <t>VALORES GUIAS DO MEI</t>
  </si>
  <si>
    <t>INFORMAÇÕES TRIBUTÁRIAS IMPORTANTES</t>
  </si>
  <si>
    <t>ANEXO V</t>
  </si>
  <si>
    <t>CONSULTE A ALIQUOTA EFETIVA EM:</t>
  </si>
  <si>
    <t>https://www.contabeis.com.br/ferramentas/anexos-simples/</t>
  </si>
  <si>
    <t>Será necessário a informação dos últimos 12 meses da Receita Bruta!</t>
  </si>
  <si>
    <t>CONDOMINIO</t>
  </si>
  <si>
    <t>DESPESA COM MATERIAL</t>
  </si>
  <si>
    <t>DESPESA COM COFFEE</t>
  </si>
  <si>
    <t>ALUGUEL DE CASA</t>
  </si>
  <si>
    <t xml:space="preserve">LUZ </t>
  </si>
  <si>
    <t>LANCHES</t>
  </si>
  <si>
    <t xml:space="preserve"> Qual o custo da Vida que eu quero?</t>
  </si>
  <si>
    <t>Qual o custo da minha vida? Quanto eu quero que meu Negócio me PAGUE?</t>
  </si>
  <si>
    <t xml:space="preserve">AÇAI </t>
  </si>
  <si>
    <t>ASSINATURAS</t>
  </si>
  <si>
    <t>EXEMPLOS DE GASTOS!!</t>
  </si>
  <si>
    <t>QUANTIDADE</t>
  </si>
  <si>
    <t>MÊS</t>
  </si>
  <si>
    <t>ANO</t>
  </si>
  <si>
    <t>5 ANOS</t>
  </si>
  <si>
    <t>10 ANOS</t>
  </si>
  <si>
    <t>20 ANOS</t>
  </si>
  <si>
    <t xml:space="preserve">BOLO </t>
  </si>
  <si>
    <t>0</t>
  </si>
  <si>
    <t>HAMBURGUER</t>
  </si>
  <si>
    <t>CABELO</t>
  </si>
  <si>
    <t>UNHA</t>
  </si>
  <si>
    <t>AÇAI</t>
  </si>
  <si>
    <t>ALCOOL</t>
  </si>
  <si>
    <t>BRUSINHA</t>
  </si>
  <si>
    <t>EXTRAS</t>
  </si>
  <si>
    <t>TOTAL</t>
  </si>
  <si>
    <t>Rendimento 10% ao ano</t>
  </si>
  <si>
    <t>TOTAL COM RENDIMENTOS</t>
  </si>
  <si>
    <t>5</t>
  </si>
  <si>
    <t>ESSA PLANILHA FAZ PARTE DO CURSO:</t>
  </si>
  <si>
    <t>Planilha criada por DANI. DORNELAS, Contadora e Educadora Financeira, especialista em Psicologia Econômica.</t>
  </si>
  <si>
    <t>O preenchimento da Planilha foi explicado no Curso!</t>
  </si>
  <si>
    <t>NÃO COMPARTILHE ESSE PLANILHA!</t>
  </si>
  <si>
    <t>ME SIGA NAS REDES SOCIAIS:</t>
  </si>
  <si>
    <t>Com Carinho Dani. Dornelas</t>
  </si>
  <si>
    <t>https://www.instagram.com/danidornelascontadora/?hl=pt-br</t>
  </si>
  <si>
    <t xml:space="preserve">Instagram: @danidornelascontadora </t>
  </si>
  <si>
    <t>YouTube: @danidornelascontadora</t>
  </si>
  <si>
    <t>https://www.youtube.com/@danidonelascontadora</t>
  </si>
  <si>
    <t>https://www.linkedin.com/in/danidornelascontadora/</t>
  </si>
  <si>
    <t>Linkedin: @danidornelascontadora</t>
  </si>
  <si>
    <t>https://danidornelascontadora.com/</t>
  </si>
  <si>
    <t>Curso Consultoria Contábil, Plano de Negócio de PF à ME - Oferecido pelo CRC-ES</t>
  </si>
</sst>
</file>

<file path=xl/styles.xml><?xml version="1.0" encoding="utf-8"?>
<styleSheet xmlns="http://schemas.openxmlformats.org/spreadsheetml/2006/main">
  <numFmts count="4">
    <numFmt numFmtId="8" formatCode="&quot;R$&quot;\ #,##0.00;[Red]\-&quot;R$&quot;\ #,##0.00"/>
    <numFmt numFmtId="43" formatCode="_-* #,##0.00_-;\-* #,##0.00_-;_-* &quot;-&quot;??_-;_-@_-"/>
    <numFmt numFmtId="164" formatCode="_-&quot;R$ &quot;* #,##0.00_-;&quot;-R$ &quot;* #,##0.00_-;_-&quot;R$ &quot;* \-??_-;_-@_-"/>
    <numFmt numFmtId="165" formatCode="&quot;R$&quot;\ #,##0.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3" tint="0.79998168889431442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917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41"/>
      </patternFill>
    </fill>
    <fill>
      <patternFill patternType="solid">
        <fgColor theme="1"/>
        <bgColor indexed="41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2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8" fontId="2" fillId="5" borderId="1" xfId="0" applyNumberFormat="1" applyFont="1" applyFill="1" applyBorder="1" applyAlignment="1">
      <alignment horizontal="right"/>
    </xf>
    <xf numFmtId="164" fontId="2" fillId="5" borderId="2" xfId="0" applyNumberFormat="1" applyFont="1" applyFill="1" applyBorder="1"/>
    <xf numFmtId="0" fontId="3" fillId="10" borderId="1" xfId="0" applyFont="1" applyFill="1" applyBorder="1"/>
    <xf numFmtId="164" fontId="3" fillId="10" borderId="1" xfId="0" applyNumberFormat="1" applyFont="1" applyFill="1" applyBorder="1" applyAlignment="1">
      <alignment horizontal="right"/>
    </xf>
    <xf numFmtId="164" fontId="2" fillId="11" borderId="2" xfId="0" applyNumberFormat="1" applyFont="1" applyFill="1" applyBorder="1" applyAlignment="1">
      <alignment horizontal="center"/>
    </xf>
    <xf numFmtId="0" fontId="3" fillId="11" borderId="1" xfId="0" applyFont="1" applyFill="1" applyBorder="1"/>
    <xf numFmtId="164" fontId="3" fillId="11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8" fontId="7" fillId="4" borderId="1" xfId="0" applyNumberFormat="1" applyFont="1" applyFill="1" applyBorder="1" applyAlignment="1">
      <alignment horizontal="right"/>
    </xf>
    <xf numFmtId="164" fontId="7" fillId="4" borderId="2" xfId="0" applyNumberFormat="1" applyFont="1" applyFill="1" applyBorder="1"/>
    <xf numFmtId="0" fontId="5" fillId="14" borderId="1" xfId="0" applyFont="1" applyFill="1" applyBorder="1" applyAlignment="1">
      <alignment horizontal="right"/>
    </xf>
    <xf numFmtId="0" fontId="8" fillId="15" borderId="1" xfId="0" applyFont="1" applyFill="1" applyBorder="1" applyAlignment="1">
      <alignment horizontal="right"/>
    </xf>
    <xf numFmtId="8" fontId="8" fillId="15" borderId="1" xfId="0" applyNumberFormat="1" applyFont="1" applyFill="1" applyBorder="1" applyAlignment="1">
      <alignment horizontal="right"/>
    </xf>
    <xf numFmtId="8" fontId="8" fillId="15" borderId="2" xfId="0" applyNumberFormat="1" applyFont="1" applyFill="1" applyBorder="1"/>
    <xf numFmtId="164" fontId="2" fillId="14" borderId="1" xfId="0" applyNumberFormat="1" applyFont="1" applyFill="1" applyBorder="1" applyAlignment="1">
      <alignment horizontal="right"/>
    </xf>
    <xf numFmtId="165" fontId="2" fillId="14" borderId="2" xfId="0" applyNumberFormat="1" applyFont="1" applyFill="1" applyBorder="1"/>
    <xf numFmtId="0" fontId="9" fillId="16" borderId="1" xfId="0" applyFont="1" applyFill="1" applyBorder="1"/>
    <xf numFmtId="0" fontId="0" fillId="0" borderId="0" xfId="0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8" borderId="0" xfId="0" applyFont="1" applyFill="1" applyAlignment="1">
      <alignment horizontal="center"/>
    </xf>
    <xf numFmtId="0" fontId="0" fillId="0" borderId="9" xfId="0" applyBorder="1"/>
    <xf numFmtId="0" fontId="1" fillId="8" borderId="10" xfId="0" applyFont="1" applyFill="1" applyBorder="1" applyAlignment="1">
      <alignment horizontal="center"/>
    </xf>
    <xf numFmtId="0" fontId="0" fillId="0" borderId="1" xfId="0" applyBorder="1" applyAlignment="1"/>
    <xf numFmtId="0" fontId="1" fillId="8" borderId="1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NumberFormat="1" applyBorder="1" applyAlignment="1"/>
    <xf numFmtId="0" fontId="0" fillId="0" borderId="4" xfId="0" applyNumberFormat="1" applyBorder="1" applyAlignment="1"/>
    <xf numFmtId="43" fontId="0" fillId="0" borderId="2" xfId="0" applyNumberFormat="1" applyBorder="1" applyAlignment="1"/>
    <xf numFmtId="0" fontId="1" fillId="4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13" fillId="1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/>
    <xf numFmtId="49" fontId="0" fillId="18" borderId="1" xfId="0" applyNumberFormat="1" applyFill="1" applyBorder="1" applyAlignment="1">
      <alignment horizontal="center"/>
    </xf>
    <xf numFmtId="165" fontId="9" fillId="0" borderId="1" xfId="0" applyNumberFormat="1" applyFont="1" applyBorder="1"/>
    <xf numFmtId="165" fontId="1" fillId="0" borderId="3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1" fillId="18" borderId="1" xfId="0" applyNumberFormat="1" applyFont="1" applyFill="1" applyBorder="1"/>
    <xf numFmtId="165" fontId="9" fillId="4" borderId="12" xfId="0" applyNumberFormat="1" applyFont="1" applyFill="1" applyBorder="1" applyAlignment="1">
      <alignment horizontal="right"/>
    </xf>
    <xf numFmtId="165" fontId="9" fillId="4" borderId="13" xfId="0" applyNumberFormat="1" applyFont="1" applyFill="1" applyBorder="1" applyAlignment="1">
      <alignment horizontal="right"/>
    </xf>
    <xf numFmtId="165" fontId="9" fillId="4" borderId="15" xfId="0" applyNumberFormat="1" applyFont="1" applyFill="1" applyBorder="1" applyAlignment="1">
      <alignment horizontal="right"/>
    </xf>
    <xf numFmtId="165" fontId="9" fillId="4" borderId="16" xfId="0" applyNumberFormat="1" applyFont="1" applyFill="1" applyBorder="1"/>
    <xf numFmtId="165" fontId="9" fillId="4" borderId="17" xfId="0" applyNumberFormat="1" applyFont="1" applyFill="1" applyBorder="1"/>
    <xf numFmtId="0" fontId="0" fillId="0" borderId="1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2" xfId="0" applyFont="1" applyBorder="1" applyAlignment="1"/>
    <xf numFmtId="0" fontId="16" fillId="0" borderId="3" xfId="0" applyFont="1" applyBorder="1" applyAlignment="1"/>
    <xf numFmtId="0" fontId="17" fillId="0" borderId="3" xfId="1" applyFont="1" applyBorder="1" applyAlignment="1" applyProtection="1"/>
    <xf numFmtId="0" fontId="16" fillId="0" borderId="4" xfId="0" applyFont="1" applyBorder="1" applyAlignment="1"/>
    <xf numFmtId="0" fontId="17" fillId="0" borderId="2" xfId="1" applyFont="1" applyBorder="1" applyAlignment="1" applyProtection="1">
      <alignment horizontal="center"/>
    </xf>
    <xf numFmtId="0" fontId="17" fillId="0" borderId="3" xfId="1" applyFont="1" applyBorder="1" applyAlignment="1" applyProtection="1">
      <alignment horizontal="center"/>
    </xf>
    <xf numFmtId="0" fontId="17" fillId="0" borderId="4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2917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2583180</xdr:colOff>
      <xdr:row>16</xdr:row>
      <xdr:rowOff>22860</xdr:rowOff>
    </xdr:to>
    <xdr:pic>
      <xdr:nvPicPr>
        <xdr:cNvPr id="2" name="Imagem 1" descr="DSC_002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83180" cy="3360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324661</xdr:colOff>
      <xdr:row>16</xdr:row>
      <xdr:rowOff>23195</xdr:rowOff>
    </xdr:to>
    <xdr:pic>
      <xdr:nvPicPr>
        <xdr:cNvPr id="3" name="Imagem 2" descr="tabela-da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"/>
          <a:ext cx="5811061" cy="2400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9</xdr:col>
      <xdr:colOff>190500</xdr:colOff>
      <xdr:row>58</xdr:row>
      <xdr:rowOff>137160</xdr:rowOff>
    </xdr:to>
    <xdr:pic>
      <xdr:nvPicPr>
        <xdr:cNvPr id="5" name="Imagem 4" descr="607096178519d-regras_mei_sebrae-pr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66560"/>
          <a:ext cx="5676900" cy="3977640"/>
        </a:xfrm>
        <a:prstGeom prst="rect">
          <a:avLst/>
        </a:prstGeom>
      </xdr:spPr>
    </xdr:pic>
    <xdr:clientData/>
  </xdr:twoCellAnchor>
  <xdr:twoCellAnchor editAs="oneCell">
    <xdr:from>
      <xdr:col>1</xdr:col>
      <xdr:colOff>518160</xdr:colOff>
      <xdr:row>16</xdr:row>
      <xdr:rowOff>7620</xdr:rowOff>
    </xdr:from>
    <xdr:to>
      <xdr:col>8</xdr:col>
      <xdr:colOff>172185</xdr:colOff>
      <xdr:row>36</xdr:row>
      <xdr:rowOff>58438</xdr:rowOff>
    </xdr:to>
    <xdr:pic>
      <xdr:nvPicPr>
        <xdr:cNvPr id="1025" name="Picture 1" descr="Boleto MEI 2025: Valores Atualizados do DAS-MEI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27760" y="2979420"/>
          <a:ext cx="3921225" cy="37084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15</xdr:row>
      <xdr:rowOff>53340</xdr:rowOff>
    </xdr:from>
    <xdr:to>
      <xdr:col>10</xdr:col>
      <xdr:colOff>358140</xdr:colOff>
      <xdr:row>29</xdr:row>
      <xdr:rowOff>144780</xdr:rowOff>
    </xdr:to>
    <xdr:pic>
      <xdr:nvPicPr>
        <xdr:cNvPr id="3" name="Imagem 2" descr="simples-anexo-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2796540"/>
          <a:ext cx="6355080" cy="2651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259080</xdr:colOff>
      <xdr:row>14</xdr:row>
      <xdr:rowOff>53340</xdr:rowOff>
    </xdr:to>
    <xdr:pic>
      <xdr:nvPicPr>
        <xdr:cNvPr id="4" name="Imagem 3" descr="simples-anexo-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5760"/>
          <a:ext cx="635508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31</xdr:row>
      <xdr:rowOff>129540</xdr:rowOff>
    </xdr:from>
    <xdr:to>
      <xdr:col>10</xdr:col>
      <xdr:colOff>431533</xdr:colOff>
      <xdr:row>42</xdr:row>
      <xdr:rowOff>175260</xdr:rowOff>
    </xdr:to>
    <xdr:pic>
      <xdr:nvPicPr>
        <xdr:cNvPr id="5" name="Imagem 4" descr="anexo-v-simples-nacional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" y="5798820"/>
          <a:ext cx="6497053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in/danidornelascontadora/" TargetMode="External"/><Relationship Id="rId2" Type="http://schemas.openxmlformats.org/officeDocument/2006/relationships/hyperlink" Target="https://www.youtube.com/@danidonelascontadora" TargetMode="External"/><Relationship Id="rId1" Type="http://schemas.openxmlformats.org/officeDocument/2006/relationships/hyperlink" Target="https://www.instagram.com/danidornelascontadora/?hl=pt-b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anidornelascontador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contabeis.com.br/ferramentas/anexos-simp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6"/>
  <sheetViews>
    <sheetView tabSelected="1" workbookViewId="0">
      <selection activeCell="B17" sqref="B17"/>
    </sheetView>
  </sheetViews>
  <sheetFormatPr defaultRowHeight="14.4"/>
  <cols>
    <col min="1" max="1" width="39.21875" customWidth="1"/>
    <col min="8" max="8" width="42" customWidth="1"/>
  </cols>
  <sheetData>
    <row r="1" spans="2:8">
      <c r="B1" s="88" t="s">
        <v>100</v>
      </c>
      <c r="C1" s="89"/>
      <c r="D1" s="89"/>
      <c r="E1" s="89"/>
      <c r="F1" s="89"/>
      <c r="G1" s="89"/>
      <c r="H1" s="90"/>
    </row>
    <row r="2" spans="2:8" ht="18">
      <c r="B2" s="101" t="s">
        <v>113</v>
      </c>
      <c r="C2" s="102"/>
      <c r="D2" s="102"/>
      <c r="E2" s="102"/>
      <c r="F2" s="102"/>
      <c r="G2" s="102"/>
      <c r="H2" s="103"/>
    </row>
    <row r="4" spans="2:8" ht="36" customHeight="1">
      <c r="B4" s="104" t="s">
        <v>101</v>
      </c>
      <c r="C4" s="105"/>
      <c r="D4" s="105"/>
      <c r="E4" s="105"/>
      <c r="F4" s="105"/>
      <c r="G4" s="105"/>
      <c r="H4" s="106"/>
    </row>
    <row r="6" spans="2:8">
      <c r="B6" s="91" t="s">
        <v>102</v>
      </c>
      <c r="C6" s="92"/>
      <c r="D6" s="92"/>
      <c r="E6" s="92"/>
      <c r="F6" s="92"/>
      <c r="G6" s="92"/>
      <c r="H6" s="93"/>
    </row>
    <row r="7" spans="2:8">
      <c r="B7" s="94"/>
      <c r="C7" s="94"/>
      <c r="D7" s="94"/>
      <c r="E7" s="94"/>
      <c r="F7" s="94"/>
      <c r="G7" s="94"/>
      <c r="H7" s="94"/>
    </row>
    <row r="8" spans="2:8" ht="15.6">
      <c r="B8" s="95" t="s">
        <v>103</v>
      </c>
      <c r="C8" s="96"/>
      <c r="D8" s="96"/>
      <c r="E8" s="96"/>
      <c r="F8" s="96"/>
      <c r="G8" s="96"/>
      <c r="H8" s="97"/>
    </row>
    <row r="10" spans="2:8" ht="15.6">
      <c r="B10" s="107" t="s">
        <v>104</v>
      </c>
      <c r="C10" s="108"/>
      <c r="D10" s="108"/>
      <c r="E10" s="108"/>
      <c r="F10" s="108"/>
      <c r="G10" s="108"/>
      <c r="H10" s="109"/>
    </row>
    <row r="11" spans="2:8" ht="15.6">
      <c r="B11" s="110" t="s">
        <v>107</v>
      </c>
      <c r="C11" s="111"/>
      <c r="D11" s="111"/>
      <c r="E11" s="111"/>
      <c r="F11" s="112" t="s">
        <v>106</v>
      </c>
      <c r="G11" s="111"/>
      <c r="H11" s="113"/>
    </row>
    <row r="12" spans="2:8" ht="15.6">
      <c r="B12" s="110" t="s">
        <v>108</v>
      </c>
      <c r="C12" s="111"/>
      <c r="D12" s="111"/>
      <c r="E12" s="111"/>
      <c r="F12" s="112" t="s">
        <v>109</v>
      </c>
      <c r="G12" s="111"/>
      <c r="H12" s="113"/>
    </row>
    <row r="13" spans="2:8" ht="15.6">
      <c r="B13" s="110" t="s">
        <v>111</v>
      </c>
      <c r="C13" s="111"/>
      <c r="D13" s="111"/>
      <c r="E13" s="111"/>
      <c r="F13" s="112" t="s">
        <v>110</v>
      </c>
      <c r="G13" s="111"/>
      <c r="H13" s="113"/>
    </row>
    <row r="14" spans="2:8" ht="15.6">
      <c r="B14" s="114" t="s">
        <v>112</v>
      </c>
      <c r="C14" s="115"/>
      <c r="D14" s="115"/>
      <c r="E14" s="115"/>
      <c r="F14" s="115"/>
      <c r="G14" s="115"/>
      <c r="H14" s="116"/>
    </row>
    <row r="16" spans="2:8">
      <c r="B16" s="98" t="s">
        <v>105</v>
      </c>
      <c r="C16" s="99"/>
      <c r="D16" s="99"/>
      <c r="E16" s="99"/>
      <c r="F16" s="99"/>
      <c r="G16" s="99"/>
      <c r="H16" s="100"/>
    </row>
  </sheetData>
  <sheetProtection sheet="1" objects="1" scenarios="1"/>
  <mergeCells count="8">
    <mergeCell ref="B1:H1"/>
    <mergeCell ref="B2:H2"/>
    <mergeCell ref="B4:H4"/>
    <mergeCell ref="B6:H6"/>
    <mergeCell ref="B8:H8"/>
    <mergeCell ref="B16:H16"/>
    <mergeCell ref="B10:H10"/>
    <mergeCell ref="B14:H14"/>
  </mergeCells>
  <hyperlinks>
    <hyperlink ref="F11" r:id="rId1"/>
    <hyperlink ref="F12" r:id="rId2"/>
    <hyperlink ref="F13" r:id="rId3"/>
    <hyperlink ref="B14:H14" r:id="rId4" display="https://danidornelascontadora.com/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3"/>
  <sheetViews>
    <sheetView topLeftCell="A37" zoomScale="170" zoomScaleNormal="170" workbookViewId="0">
      <selection activeCell="A11" sqref="A11"/>
    </sheetView>
  </sheetViews>
  <sheetFormatPr defaultRowHeight="14.4"/>
  <cols>
    <col min="1" max="1" width="107" customWidth="1"/>
    <col min="2" max="2" width="28.109375" customWidth="1"/>
  </cols>
  <sheetData>
    <row r="1" spans="1:1" ht="15" thickBot="1">
      <c r="A1" s="36" t="s">
        <v>0</v>
      </c>
    </row>
    <row r="3" spans="1:1">
      <c r="A3" s="45" t="s">
        <v>48</v>
      </c>
    </row>
    <row r="4" spans="1:1">
      <c r="A4" s="35"/>
    </row>
    <row r="5" spans="1:1">
      <c r="A5" s="38" t="s">
        <v>77</v>
      </c>
    </row>
    <row r="6" spans="1:1">
      <c r="A6" s="39"/>
    </row>
    <row r="7" spans="1:1">
      <c r="A7" s="39"/>
    </row>
    <row r="8" spans="1:1">
      <c r="A8" s="37" t="s">
        <v>76</v>
      </c>
    </row>
    <row r="9" spans="1:1">
      <c r="A9" s="9"/>
    </row>
    <row r="10" spans="1:1">
      <c r="A10" s="87"/>
    </row>
    <row r="11" spans="1:1">
      <c r="A11" s="44" t="s">
        <v>2</v>
      </c>
    </row>
    <row r="12" spans="1:1">
      <c r="A12" s="87"/>
    </row>
    <row r="13" spans="1:1">
      <c r="A13" s="39"/>
    </row>
    <row r="14" spans="1:1">
      <c r="A14" s="40" t="s">
        <v>3</v>
      </c>
    </row>
    <row r="15" spans="1:1">
      <c r="A15" s="39"/>
    </row>
    <row r="16" spans="1:1">
      <c r="A16" s="39"/>
    </row>
    <row r="17" spans="1:1">
      <c r="A17" s="44" t="s">
        <v>4</v>
      </c>
    </row>
    <row r="18" spans="1:1">
      <c r="A18" s="39"/>
    </row>
    <row r="19" spans="1:1">
      <c r="A19" s="39"/>
    </row>
    <row r="20" spans="1:1">
      <c r="A20" s="44" t="s">
        <v>5</v>
      </c>
    </row>
    <row r="21" spans="1:1">
      <c r="A21" s="39"/>
    </row>
    <row r="22" spans="1:1">
      <c r="A22" s="39"/>
    </row>
    <row r="23" spans="1:1">
      <c r="A23" s="44" t="s">
        <v>6</v>
      </c>
    </row>
    <row r="24" spans="1:1">
      <c r="A24" s="43"/>
    </row>
    <row r="25" spans="1:1">
      <c r="A25" s="10"/>
    </row>
    <row r="26" spans="1:1">
      <c r="A26" s="44" t="s">
        <v>7</v>
      </c>
    </row>
    <row r="27" spans="1:1">
      <c r="A27" s="10"/>
    </row>
    <row r="28" spans="1:1">
      <c r="A28" s="10"/>
    </row>
    <row r="29" spans="1:1">
      <c r="A29" s="44" t="s">
        <v>8</v>
      </c>
    </row>
    <row r="30" spans="1:1">
      <c r="A30" s="10"/>
    </row>
    <row r="31" spans="1:1">
      <c r="A31" s="10"/>
    </row>
    <row r="32" spans="1:1">
      <c r="A32" s="44" t="s">
        <v>9</v>
      </c>
    </row>
    <row r="33" spans="1:1">
      <c r="A33" s="43"/>
    </row>
    <row r="34" spans="1:1">
      <c r="A34" s="10"/>
    </row>
    <row r="35" spans="1:1">
      <c r="A35" s="44" t="s">
        <v>11</v>
      </c>
    </row>
    <row r="36" spans="1:1">
      <c r="A36" s="43"/>
    </row>
    <row r="37" spans="1:1">
      <c r="A37" s="10"/>
    </row>
    <row r="38" spans="1:1">
      <c r="A38" s="44" t="s">
        <v>12</v>
      </c>
    </row>
    <row r="39" spans="1:1">
      <c r="A39" s="43"/>
    </row>
    <row r="40" spans="1:1">
      <c r="A40" s="10"/>
    </row>
    <row r="41" spans="1:1" ht="15" thickBot="1">
      <c r="A41" s="42" t="s">
        <v>10</v>
      </c>
    </row>
    <row r="42" spans="1:1">
      <c r="A42" s="41"/>
    </row>
    <row r="43" spans="1:1">
      <c r="A43" s="10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topLeftCell="A2" zoomScale="110" zoomScaleNormal="110" workbookViewId="0">
      <selection activeCell="C13" sqref="C13"/>
    </sheetView>
  </sheetViews>
  <sheetFormatPr defaultRowHeight="14.4"/>
  <cols>
    <col min="1" max="1" width="39.5546875" bestFit="1" customWidth="1"/>
    <col min="2" max="2" width="28.88671875" customWidth="1"/>
    <col min="3" max="3" width="34.33203125" customWidth="1"/>
    <col min="4" max="4" width="22.88671875" customWidth="1"/>
    <col min="5" max="5" width="3" customWidth="1"/>
    <col min="6" max="6" width="16.33203125" bestFit="1" customWidth="1"/>
    <col min="7" max="7" width="9" customWidth="1"/>
  </cols>
  <sheetData>
    <row r="1" spans="1:8">
      <c r="A1" s="46" t="s">
        <v>21</v>
      </c>
      <c r="B1" s="46"/>
      <c r="C1" s="46"/>
      <c r="D1" s="46"/>
    </row>
    <row r="2" spans="1:8" ht="15" thickBot="1">
      <c r="A2" s="48" t="s">
        <v>30</v>
      </c>
      <c r="B2" s="49"/>
      <c r="C2" s="49"/>
      <c r="D2" s="50"/>
    </row>
    <row r="3" spans="1:8">
      <c r="A3" s="9" t="s">
        <v>26</v>
      </c>
      <c r="B3" s="9" t="s">
        <v>1</v>
      </c>
      <c r="C3" s="9" t="s">
        <v>25</v>
      </c>
      <c r="D3" s="9" t="s">
        <v>27</v>
      </c>
      <c r="F3" s="54" t="s">
        <v>47</v>
      </c>
      <c r="G3" s="55"/>
      <c r="H3" s="56"/>
    </row>
    <row r="4" spans="1:8">
      <c r="A4" s="1" t="s">
        <v>13</v>
      </c>
      <c r="B4" s="2">
        <v>5000</v>
      </c>
      <c r="C4" s="8">
        <f>B4*12</f>
        <v>60000</v>
      </c>
      <c r="D4" s="10"/>
      <c r="F4" s="34" t="s">
        <v>43</v>
      </c>
      <c r="G4" s="58">
        <v>100</v>
      </c>
      <c r="H4" s="59"/>
    </row>
    <row r="5" spans="1:8">
      <c r="A5" s="1" t="s">
        <v>13</v>
      </c>
      <c r="B5" s="2">
        <v>0</v>
      </c>
      <c r="C5" s="8">
        <f>B5*12</f>
        <v>0</v>
      </c>
      <c r="D5" s="10"/>
      <c r="F5" s="34" t="s">
        <v>44</v>
      </c>
      <c r="G5" s="60">
        <f>B6/G4</f>
        <v>50</v>
      </c>
      <c r="H5" s="61"/>
    </row>
    <row r="6" spans="1:8">
      <c r="A6" s="13" t="s">
        <v>29</v>
      </c>
      <c r="B6" s="21">
        <f>SUM(B4:B5)</f>
        <v>5000</v>
      </c>
      <c r="C6" s="22">
        <f>B6*12</f>
        <v>60000</v>
      </c>
      <c r="D6" s="10"/>
      <c r="F6" s="34" t="s">
        <v>45</v>
      </c>
      <c r="G6" s="57"/>
      <c r="H6" s="57"/>
    </row>
    <row r="7" spans="1:8">
      <c r="A7" s="47" t="s">
        <v>23</v>
      </c>
      <c r="B7" s="47"/>
      <c r="C7" s="47"/>
      <c r="D7" s="47"/>
      <c r="F7" s="34" t="s">
        <v>46</v>
      </c>
      <c r="G7" s="57"/>
      <c r="H7" s="57"/>
    </row>
    <row r="8" spans="1:8">
      <c r="A8" s="11" t="s">
        <v>24</v>
      </c>
      <c r="B8" s="11" t="s">
        <v>1</v>
      </c>
      <c r="C8" s="11" t="s">
        <v>25</v>
      </c>
      <c r="D8" s="11" t="s">
        <v>27</v>
      </c>
    </row>
    <row r="9" spans="1:8">
      <c r="A9" s="3" t="s">
        <v>22</v>
      </c>
      <c r="B9" s="4">
        <v>500</v>
      </c>
      <c r="C9" s="8">
        <f t="shared" ref="C9:C26" si="0">B9*12</f>
        <v>6000</v>
      </c>
      <c r="D9" s="10"/>
    </row>
    <row r="10" spans="1:8">
      <c r="A10" s="5" t="s">
        <v>14</v>
      </c>
      <c r="B10" s="4">
        <v>100</v>
      </c>
      <c r="C10" s="8">
        <f t="shared" si="0"/>
        <v>1200</v>
      </c>
      <c r="D10" s="10"/>
    </row>
    <row r="11" spans="1:8">
      <c r="A11" s="3" t="s">
        <v>15</v>
      </c>
      <c r="B11" s="4">
        <v>50</v>
      </c>
      <c r="C11" s="8">
        <f t="shared" si="0"/>
        <v>600</v>
      </c>
      <c r="D11" s="10"/>
    </row>
    <row r="12" spans="1:8">
      <c r="A12" s="3" t="s">
        <v>16</v>
      </c>
      <c r="B12" s="6">
        <v>1000</v>
      </c>
      <c r="C12" s="8">
        <f t="shared" si="0"/>
        <v>12000</v>
      </c>
      <c r="D12" s="10"/>
    </row>
    <row r="13" spans="1:8">
      <c r="A13" s="3" t="s">
        <v>78</v>
      </c>
      <c r="B13" s="4">
        <v>50</v>
      </c>
      <c r="C13" s="8">
        <f t="shared" si="0"/>
        <v>600</v>
      </c>
      <c r="D13" s="10"/>
    </row>
    <row r="14" spans="1:8">
      <c r="A14" s="3"/>
      <c r="B14" s="4">
        <v>1</v>
      </c>
      <c r="C14" s="8">
        <f t="shared" si="0"/>
        <v>12</v>
      </c>
      <c r="D14" s="10"/>
    </row>
    <row r="15" spans="1:8">
      <c r="A15" s="3"/>
      <c r="B15" s="4">
        <v>1</v>
      </c>
      <c r="C15" s="8">
        <f t="shared" si="0"/>
        <v>12</v>
      </c>
      <c r="D15" s="10"/>
    </row>
    <row r="16" spans="1:8">
      <c r="A16" s="3"/>
      <c r="B16" s="4">
        <v>1</v>
      </c>
      <c r="C16" s="8">
        <f t="shared" si="0"/>
        <v>12</v>
      </c>
      <c r="D16" s="10"/>
    </row>
    <row r="17" spans="1:4">
      <c r="A17" s="3"/>
      <c r="B17" s="4">
        <v>1</v>
      </c>
      <c r="C17" s="8">
        <f t="shared" si="0"/>
        <v>12</v>
      </c>
      <c r="D17" s="10"/>
    </row>
    <row r="18" spans="1:4">
      <c r="A18" s="3"/>
      <c r="B18" s="4">
        <v>1</v>
      </c>
      <c r="C18" s="8">
        <f t="shared" si="0"/>
        <v>12</v>
      </c>
      <c r="D18" s="10"/>
    </row>
    <row r="19" spans="1:4">
      <c r="A19" s="3"/>
      <c r="B19" s="4">
        <v>1</v>
      </c>
      <c r="C19" s="8">
        <f t="shared" si="0"/>
        <v>12</v>
      </c>
      <c r="D19" s="10"/>
    </row>
    <row r="20" spans="1:4">
      <c r="A20" s="3"/>
      <c r="B20" s="4">
        <v>1</v>
      </c>
      <c r="C20" s="8">
        <f t="shared" si="0"/>
        <v>12</v>
      </c>
      <c r="D20" s="10"/>
    </row>
    <row r="21" spans="1:4">
      <c r="A21" s="3"/>
      <c r="B21" s="4">
        <v>1</v>
      </c>
      <c r="C21" s="8">
        <f t="shared" si="0"/>
        <v>12</v>
      </c>
      <c r="D21" s="10"/>
    </row>
    <row r="22" spans="1:4">
      <c r="A22" s="3"/>
      <c r="B22" s="4">
        <v>11</v>
      </c>
      <c r="C22" s="8">
        <f t="shared" si="0"/>
        <v>132</v>
      </c>
      <c r="D22" s="10"/>
    </row>
    <row r="23" spans="1:4">
      <c r="A23" s="3"/>
      <c r="B23" s="4">
        <v>1</v>
      </c>
      <c r="C23" s="8">
        <f t="shared" si="0"/>
        <v>12</v>
      </c>
      <c r="D23" s="10"/>
    </row>
    <row r="24" spans="1:4">
      <c r="A24" s="3"/>
      <c r="B24" s="4">
        <v>1</v>
      </c>
      <c r="C24" s="8">
        <f t="shared" si="0"/>
        <v>12</v>
      </c>
      <c r="D24" s="10"/>
    </row>
    <row r="25" spans="1:4">
      <c r="A25" s="3"/>
      <c r="B25" s="4">
        <v>1</v>
      </c>
      <c r="C25" s="8">
        <f t="shared" si="0"/>
        <v>12</v>
      </c>
      <c r="D25" s="10"/>
    </row>
    <row r="26" spans="1:4">
      <c r="A26" s="3"/>
      <c r="B26" s="4">
        <v>1</v>
      </c>
      <c r="C26" s="8">
        <f t="shared" si="0"/>
        <v>12</v>
      </c>
      <c r="D26" s="10"/>
    </row>
    <row r="27" spans="1:4">
      <c r="A27" s="3"/>
      <c r="B27" s="4">
        <v>1</v>
      </c>
      <c r="C27" s="8">
        <f t="shared" ref="C27:C28" si="1">B27*12</f>
        <v>12</v>
      </c>
      <c r="D27" s="10"/>
    </row>
    <row r="28" spans="1:4">
      <c r="A28" s="12" t="s">
        <v>28</v>
      </c>
      <c r="B28" s="7">
        <f>SUM(B9:B27)</f>
        <v>1724</v>
      </c>
      <c r="C28" s="8">
        <f t="shared" si="1"/>
        <v>20688</v>
      </c>
      <c r="D28" s="10"/>
    </row>
    <row r="29" spans="1:4">
      <c r="A29" s="51" t="s">
        <v>32</v>
      </c>
      <c r="B29" s="52"/>
      <c r="C29" s="52"/>
      <c r="D29" s="53"/>
    </row>
    <row r="30" spans="1:4">
      <c r="A30" s="11" t="s">
        <v>33</v>
      </c>
      <c r="B30" s="11" t="s">
        <v>1</v>
      </c>
      <c r="C30" s="11" t="s">
        <v>25</v>
      </c>
      <c r="D30" s="11" t="s">
        <v>27</v>
      </c>
    </row>
    <row r="31" spans="1:4">
      <c r="A31" s="16" t="s">
        <v>17</v>
      </c>
      <c r="B31" s="17">
        <v>0</v>
      </c>
      <c r="C31" s="18">
        <f>B31*12</f>
        <v>0</v>
      </c>
      <c r="D31" s="10"/>
    </row>
    <row r="32" spans="1:4">
      <c r="A32" s="16" t="s">
        <v>18</v>
      </c>
      <c r="B32" s="17">
        <v>0</v>
      </c>
      <c r="C32" s="18">
        <f>B32*12</f>
        <v>0</v>
      </c>
      <c r="D32" s="10"/>
    </row>
    <row r="33" spans="1:4">
      <c r="A33" s="19" t="s">
        <v>19</v>
      </c>
      <c r="B33" s="20">
        <v>0</v>
      </c>
      <c r="C33" s="18">
        <f>B33*12</f>
        <v>0</v>
      </c>
      <c r="D33" s="10"/>
    </row>
    <row r="34" spans="1:4">
      <c r="A34" s="16" t="s">
        <v>20</v>
      </c>
      <c r="B34" s="17">
        <v>0</v>
      </c>
      <c r="C34" s="18">
        <f>B34*12</f>
        <v>0</v>
      </c>
      <c r="D34" s="10"/>
    </row>
    <row r="35" spans="1:4">
      <c r="A35" s="12" t="s">
        <v>34</v>
      </c>
      <c r="B35" s="23">
        <f>SUM(B16:B34)</f>
        <v>1746</v>
      </c>
      <c r="C35" s="22">
        <f t="shared" ref="C35" si="2">B35*12</f>
        <v>20952</v>
      </c>
      <c r="D35" s="10"/>
    </row>
    <row r="36" spans="1:4">
      <c r="A36" s="47" t="s">
        <v>36</v>
      </c>
      <c r="B36" s="47"/>
      <c r="C36" s="47"/>
      <c r="D36" s="47"/>
    </row>
    <row r="37" spans="1:4">
      <c r="A37" s="11" t="s">
        <v>37</v>
      </c>
      <c r="B37" s="11" t="s">
        <v>1</v>
      </c>
      <c r="C37" s="11" t="s">
        <v>25</v>
      </c>
      <c r="D37" s="11" t="s">
        <v>27</v>
      </c>
    </row>
    <row r="38" spans="1:4">
      <c r="A38" s="3" t="s">
        <v>38</v>
      </c>
      <c r="B38" s="4">
        <v>81.900000000000006</v>
      </c>
      <c r="C38" s="8">
        <f>B38*12</f>
        <v>982.80000000000007</v>
      </c>
      <c r="D38" s="11"/>
    </row>
    <row r="39" spans="1:4">
      <c r="A39" s="3" t="s">
        <v>40</v>
      </c>
      <c r="B39" s="4">
        <v>400</v>
      </c>
      <c r="C39" s="8">
        <f t="shared" ref="C39:C40" si="3">B39*12</f>
        <v>4800</v>
      </c>
      <c r="D39" s="11"/>
    </row>
    <row r="40" spans="1:4">
      <c r="A40" s="3" t="s">
        <v>41</v>
      </c>
      <c r="B40" s="4">
        <v>100</v>
      </c>
      <c r="C40" s="8">
        <f t="shared" si="3"/>
        <v>1200</v>
      </c>
      <c r="D40" s="10"/>
    </row>
    <row r="41" spans="1:4">
      <c r="A41" s="12" t="s">
        <v>39</v>
      </c>
      <c r="B41" s="24">
        <f>SUM(B38:B40)</f>
        <v>581.9</v>
      </c>
      <c r="C41" s="22">
        <f>B41*12</f>
        <v>6982.7999999999993</v>
      </c>
      <c r="D41" s="10"/>
    </row>
    <row r="42" spans="1:4">
      <c r="A42" s="25" t="s">
        <v>35</v>
      </c>
      <c r="B42" s="26">
        <f>B28+B35+B41</f>
        <v>4051.9</v>
      </c>
      <c r="C42" s="27">
        <f>B42*12</f>
        <v>48622.8</v>
      </c>
      <c r="D42" s="10"/>
    </row>
    <row r="43" spans="1:4">
      <c r="A43" s="12"/>
      <c r="B43" s="14"/>
      <c r="C43" s="15"/>
      <c r="D43" s="10"/>
    </row>
    <row r="44" spans="1:4">
      <c r="A44" s="29" t="s">
        <v>42</v>
      </c>
      <c r="B44" s="30">
        <f>B6-B42</f>
        <v>948.09999999999991</v>
      </c>
      <c r="C44" s="31">
        <f>C6-C42</f>
        <v>11377.199999999997</v>
      </c>
      <c r="D44" s="10"/>
    </row>
    <row r="45" spans="1:4">
      <c r="A45" s="28" t="s">
        <v>31</v>
      </c>
      <c r="B45" s="32">
        <f>B35</f>
        <v>1746</v>
      </c>
      <c r="C45" s="33">
        <f>B45*12</f>
        <v>20952</v>
      </c>
      <c r="D45" s="10"/>
    </row>
  </sheetData>
  <mergeCells count="10">
    <mergeCell ref="F3:H3"/>
    <mergeCell ref="G6:H6"/>
    <mergeCell ref="G7:H7"/>
    <mergeCell ref="G4:H4"/>
    <mergeCell ref="G5:H5"/>
    <mergeCell ref="A1:D1"/>
    <mergeCell ref="A7:D7"/>
    <mergeCell ref="A2:D2"/>
    <mergeCell ref="A29:D29"/>
    <mergeCell ref="A36:D3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zoomScale="130" zoomScaleNormal="130" workbookViewId="0">
      <selection activeCell="B44" sqref="B44"/>
    </sheetView>
  </sheetViews>
  <sheetFormatPr defaultRowHeight="14.4"/>
  <cols>
    <col min="1" max="1" width="39.5546875" bestFit="1" customWidth="1"/>
    <col min="2" max="2" width="28.88671875" customWidth="1"/>
    <col min="3" max="3" width="34.33203125" customWidth="1"/>
    <col min="4" max="4" width="22.88671875" customWidth="1"/>
    <col min="5" max="5" width="3" customWidth="1"/>
    <col min="6" max="6" width="18.21875" bestFit="1" customWidth="1"/>
    <col min="7" max="7" width="9" customWidth="1"/>
  </cols>
  <sheetData>
    <row r="1" spans="1:8">
      <c r="A1" s="46" t="s">
        <v>21</v>
      </c>
      <c r="B1" s="46"/>
      <c r="C1" s="46"/>
      <c r="D1" s="46"/>
    </row>
    <row r="2" spans="1:8" ht="15" thickBot="1">
      <c r="A2" s="48" t="s">
        <v>30</v>
      </c>
      <c r="B2" s="49"/>
      <c r="C2" s="49"/>
      <c r="D2" s="50"/>
    </row>
    <row r="3" spans="1:8">
      <c r="A3" s="9" t="s">
        <v>26</v>
      </c>
      <c r="B3" s="9" t="s">
        <v>1</v>
      </c>
      <c r="C3" s="9" t="s">
        <v>25</v>
      </c>
      <c r="D3" s="9" t="s">
        <v>27</v>
      </c>
      <c r="F3" s="54" t="s">
        <v>57</v>
      </c>
      <c r="G3" s="55"/>
      <c r="H3" s="56"/>
    </row>
    <row r="4" spans="1:8">
      <c r="A4" s="1" t="s">
        <v>55</v>
      </c>
      <c r="B4" s="2">
        <v>0</v>
      </c>
      <c r="C4" s="8">
        <f>B4*12</f>
        <v>0</v>
      </c>
      <c r="D4" s="10"/>
      <c r="F4" s="34" t="s">
        <v>43</v>
      </c>
      <c r="G4" s="58">
        <v>100</v>
      </c>
      <c r="H4" s="59"/>
    </row>
    <row r="5" spans="1:8">
      <c r="A5" s="1" t="s">
        <v>56</v>
      </c>
      <c r="B5" s="2">
        <v>10000</v>
      </c>
      <c r="C5" s="8">
        <f>B5*12</f>
        <v>120000</v>
      </c>
      <c r="D5" s="10"/>
      <c r="F5" s="34" t="s">
        <v>44</v>
      </c>
      <c r="G5" s="62">
        <f>B4/G4</f>
        <v>0</v>
      </c>
      <c r="H5" s="61"/>
    </row>
    <row r="6" spans="1:8">
      <c r="A6" s="13" t="s">
        <v>29</v>
      </c>
      <c r="B6" s="21">
        <f>SUM(B4:B5)</f>
        <v>10000</v>
      </c>
      <c r="C6" s="22">
        <f>B6*12</f>
        <v>120000</v>
      </c>
      <c r="D6" s="10"/>
      <c r="F6" s="34" t="s">
        <v>60</v>
      </c>
      <c r="G6" s="57"/>
      <c r="H6" s="57"/>
    </row>
    <row r="7" spans="1:8">
      <c r="A7" s="47" t="s">
        <v>23</v>
      </c>
      <c r="B7" s="47"/>
      <c r="C7" s="47"/>
      <c r="D7" s="47"/>
      <c r="F7" s="34" t="s">
        <v>46</v>
      </c>
      <c r="G7" s="57"/>
      <c r="H7" s="57"/>
    </row>
    <row r="8" spans="1:8" ht="15" thickBot="1">
      <c r="A8" s="11" t="s">
        <v>24</v>
      </c>
      <c r="B8" s="11" t="s">
        <v>1</v>
      </c>
      <c r="C8" s="11" t="s">
        <v>25</v>
      </c>
      <c r="D8" s="11" t="s">
        <v>27</v>
      </c>
    </row>
    <row r="9" spans="1:8">
      <c r="A9" s="3" t="s">
        <v>61</v>
      </c>
      <c r="B9" s="4">
        <v>700</v>
      </c>
      <c r="C9" s="8">
        <f t="shared" ref="C9:C26" si="0">B9*12</f>
        <v>8400</v>
      </c>
      <c r="D9" s="10"/>
      <c r="F9" s="54" t="s">
        <v>58</v>
      </c>
      <c r="G9" s="55"/>
      <c r="H9" s="56"/>
    </row>
    <row r="10" spans="1:8">
      <c r="A10" s="5" t="s">
        <v>70</v>
      </c>
      <c r="B10" s="4">
        <v>150</v>
      </c>
      <c r="C10" s="8">
        <f t="shared" si="0"/>
        <v>1800</v>
      </c>
      <c r="D10" s="10"/>
      <c r="F10" s="34" t="s">
        <v>43</v>
      </c>
      <c r="G10" s="58">
        <v>150</v>
      </c>
      <c r="H10" s="59"/>
    </row>
    <row r="11" spans="1:8">
      <c r="A11" s="3" t="s">
        <v>62</v>
      </c>
      <c r="B11" s="4">
        <v>300</v>
      </c>
      <c r="C11" s="8">
        <f t="shared" si="0"/>
        <v>3600</v>
      </c>
      <c r="D11" s="10"/>
      <c r="F11" s="34" t="s">
        <v>44</v>
      </c>
      <c r="G11" s="62">
        <f>B5/G10</f>
        <v>66.666666666666671</v>
      </c>
      <c r="H11" s="61"/>
    </row>
    <row r="12" spans="1:8">
      <c r="A12" s="3" t="s">
        <v>15</v>
      </c>
      <c r="B12" s="6">
        <v>150</v>
      </c>
      <c r="C12" s="8">
        <f t="shared" si="0"/>
        <v>1800</v>
      </c>
      <c r="D12" s="10"/>
      <c r="F12" s="34" t="s">
        <v>60</v>
      </c>
      <c r="G12" s="57"/>
      <c r="H12" s="57"/>
    </row>
    <row r="13" spans="1:8">
      <c r="A13" s="3" t="s">
        <v>71</v>
      </c>
      <c r="B13" s="4">
        <v>50</v>
      </c>
      <c r="C13" s="8">
        <f t="shared" si="0"/>
        <v>600</v>
      </c>
      <c r="D13" s="10"/>
      <c r="F13" s="34" t="s">
        <v>46</v>
      </c>
      <c r="G13" s="57"/>
      <c r="H13" s="57"/>
    </row>
    <row r="14" spans="1:8">
      <c r="A14" s="3" t="s">
        <v>72</v>
      </c>
      <c r="B14" s="4">
        <v>150</v>
      </c>
      <c r="C14" s="8">
        <f t="shared" si="0"/>
        <v>1800</v>
      </c>
      <c r="D14" s="10"/>
    </row>
    <row r="15" spans="1:8">
      <c r="A15" s="3" t="s">
        <v>63</v>
      </c>
      <c r="B15" s="4">
        <v>70</v>
      </c>
      <c r="C15" s="8">
        <f t="shared" si="0"/>
        <v>840</v>
      </c>
      <c r="D15" s="10"/>
      <c r="G15">
        <f>5*22</f>
        <v>110</v>
      </c>
    </row>
    <row r="16" spans="1:8">
      <c r="A16" s="3" t="s">
        <v>73</v>
      </c>
      <c r="B16" s="4">
        <v>1370</v>
      </c>
      <c r="C16" s="8">
        <f t="shared" si="0"/>
        <v>16440</v>
      </c>
      <c r="D16" s="10"/>
      <c r="G16">
        <f>110*150</f>
        <v>16500</v>
      </c>
    </row>
    <row r="17" spans="1:4">
      <c r="A17" s="3" t="s">
        <v>74</v>
      </c>
      <c r="B17" s="4">
        <v>350</v>
      </c>
      <c r="C17" s="8">
        <f t="shared" si="0"/>
        <v>4200</v>
      </c>
      <c r="D17" s="10"/>
    </row>
    <row r="18" spans="1:4">
      <c r="A18" s="3" t="s">
        <v>75</v>
      </c>
      <c r="B18" s="4">
        <v>600</v>
      </c>
      <c r="C18" s="8">
        <f t="shared" si="0"/>
        <v>7200</v>
      </c>
      <c r="D18" s="10"/>
    </row>
    <row r="19" spans="1:4">
      <c r="A19" s="3" t="s">
        <v>16</v>
      </c>
      <c r="B19" s="4">
        <v>1500</v>
      </c>
      <c r="C19" s="8">
        <f t="shared" si="0"/>
        <v>18000</v>
      </c>
      <c r="D19" s="10"/>
    </row>
    <row r="20" spans="1:4">
      <c r="A20" s="3" t="s">
        <v>79</v>
      </c>
      <c r="B20" s="4">
        <v>250</v>
      </c>
      <c r="C20" s="8">
        <f t="shared" si="0"/>
        <v>3000</v>
      </c>
      <c r="D20" s="10"/>
    </row>
    <row r="21" spans="1:4">
      <c r="A21" s="3"/>
      <c r="B21" s="4">
        <v>0</v>
      </c>
      <c r="C21" s="8">
        <f t="shared" si="0"/>
        <v>0</v>
      </c>
      <c r="D21" s="10"/>
    </row>
    <row r="22" spans="1:4">
      <c r="A22" s="3"/>
      <c r="B22" s="4">
        <v>0</v>
      </c>
      <c r="C22" s="8">
        <f t="shared" si="0"/>
        <v>0</v>
      </c>
      <c r="D22" s="10"/>
    </row>
    <row r="23" spans="1:4">
      <c r="A23" s="3"/>
      <c r="B23" s="4">
        <v>0</v>
      </c>
      <c r="C23" s="8">
        <f t="shared" si="0"/>
        <v>0</v>
      </c>
      <c r="D23" s="10"/>
    </row>
    <row r="24" spans="1:4">
      <c r="A24" s="3"/>
      <c r="B24" s="4">
        <v>0</v>
      </c>
      <c r="C24" s="8">
        <f t="shared" si="0"/>
        <v>0</v>
      </c>
      <c r="D24" s="10"/>
    </row>
    <row r="25" spans="1:4">
      <c r="A25" s="3"/>
      <c r="B25" s="4">
        <v>0</v>
      </c>
      <c r="C25" s="8">
        <f t="shared" si="0"/>
        <v>0</v>
      </c>
      <c r="D25" s="10"/>
    </row>
    <row r="26" spans="1:4">
      <c r="A26" s="3" t="s">
        <v>59</v>
      </c>
      <c r="B26" s="4">
        <v>3500</v>
      </c>
      <c r="C26" s="8">
        <f t="shared" si="0"/>
        <v>42000</v>
      </c>
      <c r="D26" s="10"/>
    </row>
    <row r="27" spans="1:4">
      <c r="A27" s="3"/>
      <c r="B27" s="4">
        <v>0</v>
      </c>
      <c r="C27" s="8">
        <f t="shared" ref="C27:C28" si="1">B27*12</f>
        <v>0</v>
      </c>
      <c r="D27" s="10"/>
    </row>
    <row r="28" spans="1:4">
      <c r="A28" s="12" t="s">
        <v>28</v>
      </c>
      <c r="B28" s="23">
        <f>SUM(B9:B27)</f>
        <v>9140</v>
      </c>
      <c r="C28" s="22">
        <f t="shared" si="1"/>
        <v>109680</v>
      </c>
      <c r="D28" s="10"/>
    </row>
    <row r="29" spans="1:4">
      <c r="A29" s="51" t="s">
        <v>32</v>
      </c>
      <c r="B29" s="52"/>
      <c r="C29" s="52"/>
      <c r="D29" s="53"/>
    </row>
    <row r="30" spans="1:4">
      <c r="A30" s="11" t="s">
        <v>33</v>
      </c>
      <c r="B30" s="11" t="s">
        <v>1</v>
      </c>
      <c r="C30" s="11" t="s">
        <v>25</v>
      </c>
      <c r="D30" s="11" t="s">
        <v>27</v>
      </c>
    </row>
    <row r="31" spans="1:4">
      <c r="A31" s="16" t="s">
        <v>17</v>
      </c>
      <c r="B31" s="17">
        <v>100</v>
      </c>
      <c r="C31" s="18">
        <f>B31*12</f>
        <v>1200</v>
      </c>
      <c r="D31" s="10"/>
    </row>
    <row r="32" spans="1:4">
      <c r="A32" s="16" t="s">
        <v>18</v>
      </c>
      <c r="B32" s="17">
        <v>50</v>
      </c>
      <c r="C32" s="18">
        <f>B32*12</f>
        <v>600</v>
      </c>
      <c r="D32" s="10"/>
    </row>
    <row r="33" spans="1:4">
      <c r="A33" s="19" t="s">
        <v>19</v>
      </c>
      <c r="B33" s="20">
        <v>50</v>
      </c>
      <c r="C33" s="18">
        <f>B33*12</f>
        <v>600</v>
      </c>
      <c r="D33" s="10"/>
    </row>
    <row r="34" spans="1:4">
      <c r="A34" s="16" t="s">
        <v>20</v>
      </c>
      <c r="B34" s="17">
        <v>50</v>
      </c>
      <c r="C34" s="18">
        <f>B34*12</f>
        <v>600</v>
      </c>
      <c r="D34" s="10"/>
    </row>
    <row r="35" spans="1:4">
      <c r="A35" s="12" t="s">
        <v>34</v>
      </c>
      <c r="B35" s="23">
        <f>SUM(B31:B34)</f>
        <v>250</v>
      </c>
      <c r="C35" s="22">
        <f t="shared" ref="C35" si="2">B35*12</f>
        <v>3000</v>
      </c>
      <c r="D35" s="10"/>
    </row>
    <row r="36" spans="1:4">
      <c r="A36" s="47" t="s">
        <v>36</v>
      </c>
      <c r="B36" s="47"/>
      <c r="C36" s="47"/>
      <c r="D36" s="47"/>
    </row>
    <row r="37" spans="1:4">
      <c r="A37" s="11" t="s">
        <v>37</v>
      </c>
      <c r="B37" s="11" t="s">
        <v>1</v>
      </c>
      <c r="C37" s="11" t="s">
        <v>25</v>
      </c>
      <c r="D37" s="11" t="s">
        <v>27</v>
      </c>
    </row>
    <row r="38" spans="1:4">
      <c r="A38" s="3" t="s">
        <v>40</v>
      </c>
      <c r="B38" s="4">
        <v>600</v>
      </c>
      <c r="C38" s="8">
        <f>B38*12</f>
        <v>7200</v>
      </c>
      <c r="D38" s="11"/>
    </row>
    <row r="39" spans="1:4">
      <c r="A39" s="3" t="s">
        <v>41</v>
      </c>
      <c r="B39" s="4">
        <v>150</v>
      </c>
      <c r="C39" s="8">
        <f t="shared" ref="C39:C45" si="3">B39*12</f>
        <v>1800</v>
      </c>
      <c r="D39" s="11"/>
    </row>
    <row r="40" spans="1:4">
      <c r="A40" s="3" t="s">
        <v>49</v>
      </c>
      <c r="B40" s="4">
        <v>80</v>
      </c>
      <c r="C40" s="8">
        <f t="shared" si="3"/>
        <v>960</v>
      </c>
      <c r="D40" s="11"/>
    </row>
    <row r="41" spans="1:4">
      <c r="A41" s="3" t="s">
        <v>50</v>
      </c>
      <c r="B41" s="4">
        <v>15</v>
      </c>
      <c r="C41" s="8">
        <f t="shared" si="3"/>
        <v>180</v>
      </c>
      <c r="D41" s="11"/>
    </row>
    <row r="42" spans="1:4">
      <c r="A42" s="3" t="s">
        <v>51</v>
      </c>
      <c r="B42" s="4">
        <v>156</v>
      </c>
      <c r="C42" s="8">
        <f t="shared" si="3"/>
        <v>1872</v>
      </c>
      <c r="D42" s="11"/>
    </row>
    <row r="43" spans="1:4">
      <c r="A43" s="3" t="s">
        <v>52</v>
      </c>
      <c r="B43" s="4">
        <v>0</v>
      </c>
      <c r="C43" s="8">
        <f t="shared" si="3"/>
        <v>0</v>
      </c>
      <c r="D43" s="11"/>
    </row>
    <row r="44" spans="1:4">
      <c r="A44" s="3" t="s">
        <v>54</v>
      </c>
      <c r="B44" s="4">
        <f>B4*5.23%</f>
        <v>0</v>
      </c>
      <c r="C44" s="8">
        <f t="shared" si="3"/>
        <v>0</v>
      </c>
      <c r="D44" s="11"/>
    </row>
    <row r="45" spans="1:4">
      <c r="A45" s="3" t="s">
        <v>53</v>
      </c>
      <c r="B45" s="4">
        <f>B5*6%</f>
        <v>600</v>
      </c>
      <c r="C45" s="8">
        <f t="shared" si="3"/>
        <v>7200</v>
      </c>
      <c r="D45" s="10"/>
    </row>
    <row r="46" spans="1:4">
      <c r="A46" s="12" t="s">
        <v>39</v>
      </c>
      <c r="B46" s="24">
        <f>SUM(B38:B45)</f>
        <v>1601</v>
      </c>
      <c r="C46" s="22">
        <f>B46*12</f>
        <v>19212</v>
      </c>
      <c r="D46" s="10"/>
    </row>
    <row r="47" spans="1:4">
      <c r="A47" s="25" t="s">
        <v>35</v>
      </c>
      <c r="B47" s="26">
        <f>B28+B35+B46</f>
        <v>10991</v>
      </c>
      <c r="C47" s="27">
        <f>B47*12</f>
        <v>131892</v>
      </c>
      <c r="D47" s="10"/>
    </row>
    <row r="48" spans="1:4">
      <c r="A48" s="12"/>
      <c r="B48" s="14"/>
      <c r="C48" s="15"/>
      <c r="D48" s="10"/>
    </row>
    <row r="49" spans="1:4">
      <c r="A49" s="29" t="s">
        <v>42</v>
      </c>
      <c r="B49" s="30">
        <f>B6-B47</f>
        <v>-991</v>
      </c>
      <c r="C49" s="31">
        <f>C6-C47</f>
        <v>-11892</v>
      </c>
      <c r="D49" s="10"/>
    </row>
    <row r="50" spans="1:4">
      <c r="A50" s="28" t="s">
        <v>31</v>
      </c>
      <c r="B50" s="32">
        <f>B35</f>
        <v>250</v>
      </c>
      <c r="C50" s="33">
        <f>B50*12</f>
        <v>3000</v>
      </c>
      <c r="D50" s="10"/>
    </row>
  </sheetData>
  <mergeCells count="15">
    <mergeCell ref="A7:D7"/>
    <mergeCell ref="G7:H7"/>
    <mergeCell ref="A29:D29"/>
    <mergeCell ref="A36:D36"/>
    <mergeCell ref="F9:H9"/>
    <mergeCell ref="G10:H10"/>
    <mergeCell ref="G11:H11"/>
    <mergeCell ref="G12:H12"/>
    <mergeCell ref="G13:H13"/>
    <mergeCell ref="G6:H6"/>
    <mergeCell ref="A1:D1"/>
    <mergeCell ref="A2:D2"/>
    <mergeCell ref="F3:H3"/>
    <mergeCell ref="G4:H4"/>
    <mergeCell ref="G5:H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24" sqref="G24"/>
    </sheetView>
  </sheetViews>
  <sheetFormatPr defaultRowHeight="14.4"/>
  <cols>
    <col min="1" max="1" width="13.33203125" bestFit="1" customWidth="1"/>
    <col min="2" max="2" width="11.88671875" customWidth="1"/>
    <col min="3" max="3" width="12.21875" bestFit="1" customWidth="1"/>
    <col min="4" max="4" width="12.109375" customWidth="1"/>
    <col min="5" max="5" width="13.21875" customWidth="1"/>
    <col min="6" max="6" width="13.44140625" customWidth="1"/>
    <col min="7" max="7" width="16" customWidth="1"/>
    <col min="8" max="8" width="17.5546875" customWidth="1"/>
  </cols>
  <sheetData>
    <row r="1" spans="1:8" ht="15" thickBot="1">
      <c r="A1" s="70" t="s">
        <v>80</v>
      </c>
      <c r="B1" s="71"/>
      <c r="C1" s="71"/>
      <c r="D1" s="71"/>
      <c r="E1" s="71"/>
      <c r="F1" s="71"/>
      <c r="G1" s="71"/>
      <c r="H1" s="72"/>
    </row>
    <row r="2" spans="1:8">
      <c r="C2" s="73"/>
    </row>
    <row r="3" spans="1:8">
      <c r="A3" s="10"/>
      <c r="B3" s="74" t="s">
        <v>1</v>
      </c>
      <c r="C3" s="75" t="s">
        <v>81</v>
      </c>
      <c r="D3" s="74" t="s">
        <v>82</v>
      </c>
      <c r="E3" s="74" t="s">
        <v>83</v>
      </c>
      <c r="F3" s="74" t="s">
        <v>84</v>
      </c>
      <c r="G3" s="74" t="s">
        <v>85</v>
      </c>
      <c r="H3" s="74" t="s">
        <v>86</v>
      </c>
    </row>
    <row r="4" spans="1:8">
      <c r="A4" s="76" t="s">
        <v>87</v>
      </c>
      <c r="B4" s="74">
        <v>0</v>
      </c>
      <c r="C4" s="75" t="s">
        <v>88</v>
      </c>
      <c r="D4" s="74">
        <f>B4*C4</f>
        <v>0</v>
      </c>
      <c r="E4" s="74">
        <f>D4*12</f>
        <v>0</v>
      </c>
      <c r="F4" s="74">
        <f>E4*5</f>
        <v>0</v>
      </c>
      <c r="G4" s="74">
        <f>E4*10</f>
        <v>0</v>
      </c>
      <c r="H4" s="74">
        <f>E4*20</f>
        <v>0</v>
      </c>
    </row>
    <row r="5" spans="1:8">
      <c r="A5" s="76" t="s">
        <v>89</v>
      </c>
      <c r="B5" s="74">
        <v>0</v>
      </c>
      <c r="C5" s="75" t="s">
        <v>99</v>
      </c>
      <c r="D5" s="74">
        <f>B5*C5</f>
        <v>0</v>
      </c>
      <c r="E5" s="74">
        <f t="shared" ref="E5:E13" si="0">D5*12</f>
        <v>0</v>
      </c>
      <c r="F5" s="74">
        <f t="shared" ref="F5:F13" si="1">E5*5</f>
        <v>0</v>
      </c>
      <c r="G5" s="74">
        <f t="shared" ref="G5:G13" si="2">E5*10</f>
        <v>0</v>
      </c>
      <c r="H5" s="74">
        <f t="shared" ref="H5:H13" si="3">E5*20</f>
        <v>0</v>
      </c>
    </row>
    <row r="6" spans="1:8">
      <c r="A6" s="76" t="s">
        <v>90</v>
      </c>
      <c r="B6" s="74">
        <v>0</v>
      </c>
      <c r="C6" s="75" t="s">
        <v>88</v>
      </c>
      <c r="D6" s="74">
        <f t="shared" ref="D6:D8" si="4">B6*C6</f>
        <v>0</v>
      </c>
      <c r="E6" s="74">
        <f t="shared" si="0"/>
        <v>0</v>
      </c>
      <c r="F6" s="74">
        <f t="shared" si="1"/>
        <v>0</v>
      </c>
      <c r="G6" s="74">
        <f t="shared" si="2"/>
        <v>0</v>
      </c>
      <c r="H6" s="74">
        <f t="shared" si="3"/>
        <v>0</v>
      </c>
    </row>
    <row r="7" spans="1:8">
      <c r="A7" s="76" t="s">
        <v>91</v>
      </c>
      <c r="B7" s="74">
        <v>0</v>
      </c>
      <c r="C7" s="75" t="s">
        <v>88</v>
      </c>
      <c r="D7" s="74">
        <f t="shared" si="4"/>
        <v>0</v>
      </c>
      <c r="E7" s="74">
        <f t="shared" si="0"/>
        <v>0</v>
      </c>
      <c r="F7" s="74">
        <f t="shared" si="1"/>
        <v>0</v>
      </c>
      <c r="G7" s="74">
        <f t="shared" si="2"/>
        <v>0</v>
      </c>
      <c r="H7" s="74">
        <f t="shared" si="3"/>
        <v>0</v>
      </c>
    </row>
    <row r="8" spans="1:8">
      <c r="A8" s="76" t="s">
        <v>75</v>
      </c>
      <c r="B8" s="74">
        <v>0</v>
      </c>
      <c r="C8" s="75" t="s">
        <v>88</v>
      </c>
      <c r="D8" s="74">
        <f t="shared" si="4"/>
        <v>0</v>
      </c>
      <c r="E8" s="74">
        <f t="shared" si="0"/>
        <v>0</v>
      </c>
      <c r="F8" s="74">
        <f t="shared" si="1"/>
        <v>0</v>
      </c>
      <c r="G8" s="74">
        <f t="shared" si="2"/>
        <v>0</v>
      </c>
      <c r="H8" s="74">
        <f t="shared" si="3"/>
        <v>0</v>
      </c>
    </row>
    <row r="9" spans="1:8">
      <c r="A9" s="76" t="s">
        <v>92</v>
      </c>
      <c r="B9" s="74">
        <v>0</v>
      </c>
      <c r="C9" s="75" t="s">
        <v>88</v>
      </c>
      <c r="D9" s="74">
        <f>B9*C9</f>
        <v>0</v>
      </c>
      <c r="E9" s="74">
        <f t="shared" si="0"/>
        <v>0</v>
      </c>
      <c r="F9" s="74">
        <f t="shared" si="1"/>
        <v>0</v>
      </c>
      <c r="G9" s="74">
        <f t="shared" si="2"/>
        <v>0</v>
      </c>
      <c r="H9" s="74">
        <f t="shared" si="3"/>
        <v>0</v>
      </c>
    </row>
    <row r="10" spans="1:8">
      <c r="A10" s="76" t="s">
        <v>93</v>
      </c>
      <c r="B10" s="74">
        <v>0</v>
      </c>
      <c r="C10" s="75" t="s">
        <v>88</v>
      </c>
      <c r="D10" s="74">
        <f>B10*C10</f>
        <v>0</v>
      </c>
      <c r="E10" s="74">
        <f t="shared" si="0"/>
        <v>0</v>
      </c>
      <c r="F10" s="74">
        <f t="shared" si="1"/>
        <v>0</v>
      </c>
      <c r="G10" s="74">
        <f t="shared" si="2"/>
        <v>0</v>
      </c>
      <c r="H10" s="74">
        <f t="shared" si="3"/>
        <v>0</v>
      </c>
    </row>
    <row r="11" spans="1:8">
      <c r="A11" s="76" t="s">
        <v>94</v>
      </c>
      <c r="B11" s="74">
        <v>0</v>
      </c>
      <c r="C11" s="75" t="s">
        <v>88</v>
      </c>
      <c r="D11" s="74">
        <f>B11*C11</f>
        <v>0</v>
      </c>
      <c r="E11" s="74">
        <f t="shared" si="0"/>
        <v>0</v>
      </c>
      <c r="F11" s="74">
        <f t="shared" si="1"/>
        <v>0</v>
      </c>
      <c r="G11" s="74">
        <f t="shared" si="2"/>
        <v>0</v>
      </c>
      <c r="H11" s="74">
        <f t="shared" si="3"/>
        <v>0</v>
      </c>
    </row>
    <row r="12" spans="1:8">
      <c r="A12" s="76" t="s">
        <v>95</v>
      </c>
      <c r="B12" s="74">
        <v>0</v>
      </c>
      <c r="C12" s="77"/>
      <c r="D12" s="74">
        <f>B12</f>
        <v>0</v>
      </c>
      <c r="E12" s="74">
        <f t="shared" si="0"/>
        <v>0</v>
      </c>
      <c r="F12" s="74">
        <f t="shared" si="1"/>
        <v>0</v>
      </c>
      <c r="G12" s="74">
        <f t="shared" si="2"/>
        <v>0</v>
      </c>
      <c r="H12" s="74">
        <f t="shared" si="3"/>
        <v>0</v>
      </c>
    </row>
    <row r="13" spans="1:8">
      <c r="A13" s="76" t="s">
        <v>95</v>
      </c>
      <c r="B13" s="74">
        <v>0</v>
      </c>
      <c r="C13" s="77"/>
      <c r="D13" s="74">
        <f>B13</f>
        <v>0</v>
      </c>
      <c r="E13" s="74">
        <f t="shared" si="0"/>
        <v>0</v>
      </c>
      <c r="F13" s="74">
        <f t="shared" si="1"/>
        <v>0</v>
      </c>
      <c r="G13" s="74">
        <f t="shared" si="2"/>
        <v>0</v>
      </c>
      <c r="H13" s="74">
        <f t="shared" si="3"/>
        <v>0</v>
      </c>
    </row>
    <row r="14" spans="1:8">
      <c r="A14" s="10"/>
      <c r="B14" s="74" t="s">
        <v>96</v>
      </c>
      <c r="C14" s="75"/>
      <c r="D14" s="78">
        <f>SUM(D4:D13)</f>
        <v>0</v>
      </c>
      <c r="E14" s="78">
        <f>SUM(E4:E13)</f>
        <v>0</v>
      </c>
      <c r="F14" s="78">
        <f>SUM(F4:F13)</f>
        <v>0</v>
      </c>
      <c r="G14" s="78">
        <f>SUM(G4:G13)</f>
        <v>0</v>
      </c>
      <c r="H14" s="78">
        <f>SUM(H4:H13)</f>
        <v>0</v>
      </c>
    </row>
    <row r="15" spans="1:8">
      <c r="A15" s="79" t="s">
        <v>97</v>
      </c>
      <c r="B15" s="79"/>
      <c r="C15" s="80"/>
      <c r="D15" s="81">
        <f>D14*0.83%</f>
        <v>0</v>
      </c>
      <c r="E15" s="81">
        <f>E14*10%</f>
        <v>0</v>
      </c>
      <c r="F15" s="81">
        <f>F14*50%</f>
        <v>0</v>
      </c>
      <c r="G15" s="81">
        <f>G14*100%</f>
        <v>0</v>
      </c>
      <c r="H15" s="81">
        <f>H14*200%</f>
        <v>0</v>
      </c>
    </row>
    <row r="16" spans="1:8" ht="15" thickBot="1">
      <c r="C16" s="73"/>
    </row>
    <row r="17" spans="1:8" ht="15" thickBot="1">
      <c r="A17" s="82" t="s">
        <v>98</v>
      </c>
      <c r="B17" s="83"/>
      <c r="C17" s="84"/>
      <c r="D17" s="85">
        <f>D14+D15</f>
        <v>0</v>
      </c>
      <c r="E17" s="85">
        <f>E14+E15</f>
        <v>0</v>
      </c>
      <c r="F17" s="85">
        <f>F14+F15</f>
        <v>0</v>
      </c>
      <c r="G17" s="85">
        <f>G14+G15</f>
        <v>0</v>
      </c>
      <c r="H17" s="86">
        <f>H14+H15</f>
        <v>0</v>
      </c>
    </row>
    <row r="18" spans="1:8">
      <c r="C18" s="73"/>
    </row>
  </sheetData>
  <mergeCells count="3">
    <mergeCell ref="A1:H1"/>
    <mergeCell ref="A15:C15"/>
    <mergeCell ref="A17:C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"/>
  <sheetViews>
    <sheetView topLeftCell="A40" workbookViewId="0">
      <selection activeCell="K31" sqref="K31"/>
    </sheetView>
  </sheetViews>
  <sheetFormatPr defaultRowHeight="14.4"/>
  <sheetData>
    <row r="1" spans="1:10" ht="18">
      <c r="A1" s="64" t="s">
        <v>65</v>
      </c>
      <c r="B1" s="64"/>
      <c r="C1" s="64"/>
      <c r="D1" s="64"/>
      <c r="E1" s="64"/>
      <c r="F1" s="64"/>
      <c r="G1" s="64"/>
      <c r="H1" s="64"/>
      <c r="I1" s="64"/>
      <c r="J1" s="64"/>
    </row>
    <row r="3" spans="1:10">
      <c r="A3" s="63" t="s">
        <v>64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2">
    <mergeCell ref="A3:J3"/>
    <mergeCell ref="A1:J1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9"/>
  <sheetViews>
    <sheetView topLeftCell="A31" workbookViewId="0">
      <selection sqref="A1:J1"/>
    </sheetView>
  </sheetViews>
  <sheetFormatPr defaultRowHeight="14.4"/>
  <sheetData>
    <row r="1" spans="1:11" ht="21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</row>
    <row r="15" spans="1:1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31" spans="1:11" ht="23.4">
      <c r="A31" s="66" t="s">
        <v>66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46" spans="1:6">
      <c r="A46" s="69" t="s">
        <v>67</v>
      </c>
      <c r="B46" s="69"/>
      <c r="C46" s="69"/>
      <c r="D46" s="69"/>
      <c r="E46" s="69"/>
      <c r="F46" s="69"/>
    </row>
    <row r="47" spans="1:6">
      <c r="A47" s="68" t="s">
        <v>68</v>
      </c>
      <c r="B47" s="67"/>
      <c r="C47" s="67"/>
      <c r="D47" s="67"/>
      <c r="E47" s="67"/>
      <c r="F47" s="67"/>
    </row>
    <row r="49" spans="1:1">
      <c r="A49" t="s">
        <v>69</v>
      </c>
    </row>
  </sheetData>
  <mergeCells count="5">
    <mergeCell ref="A1:J1"/>
    <mergeCell ref="A31:K31"/>
    <mergeCell ref="A15:K15"/>
    <mergeCell ref="A47:F47"/>
    <mergeCell ref="A46:F46"/>
  </mergeCells>
  <hyperlinks>
    <hyperlink ref="A4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INÍCIO</vt:lpstr>
      <vt:lpstr>PERGUNTAS</vt:lpstr>
      <vt:lpstr>MEI</vt:lpstr>
      <vt:lpstr>ME-EPP</vt:lpstr>
      <vt:lpstr>EXEMPLOS DE IMPACTO FINANCEIRO</vt:lpstr>
      <vt:lpstr>INFORMAÇÃO MEI</vt:lpstr>
      <vt:lpstr>SIMPLES NACIONAL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Dornelas</dc:creator>
  <cp:lastModifiedBy>Daniele Dornelas</cp:lastModifiedBy>
  <dcterms:created xsi:type="dcterms:W3CDTF">2024-04-12T16:42:52Z</dcterms:created>
  <dcterms:modified xsi:type="dcterms:W3CDTF">2025-10-08T08:38:48Z</dcterms:modified>
</cp:coreProperties>
</file>