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ulo\Desktop\Nova pasta (2)\"/>
    </mc:Choice>
  </mc:AlternateContent>
  <xr:revisionPtr revIDLastSave="0" documentId="8_{8B30062E-718C-49D2-A227-81FBBB7487B9}" xr6:coauthVersionLast="45" xr6:coauthVersionMax="45" xr10:uidLastSave="{00000000-0000-0000-0000-000000000000}"/>
  <bookViews>
    <workbookView xWindow="-120" yWindow="-120" windowWidth="20730" windowHeight="11160" tabRatio="822" xr2:uid="{00000000-000D-0000-FFFF-FFFF00000000}"/>
  </bookViews>
  <sheets>
    <sheet name="ORÇAMENTO SINTETICO" sheetId="1" r:id="rId1"/>
  </sheets>
  <definedNames>
    <definedName name="_xlnm._FilterDatabase" localSheetId="0" hidden="1">'ORÇAMENTO SINTETICO'!$A$2:$K$81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1" i="1" l="1"/>
  <c r="I20" i="1" l="1"/>
  <c r="I217" i="1" l="1"/>
  <c r="I216" i="1"/>
  <c r="I215" i="1"/>
  <c r="I171" i="1" l="1"/>
  <c r="I170" i="1"/>
  <c r="I178" i="1"/>
  <c r="I177" i="1"/>
  <c r="I243" i="1" l="1"/>
  <c r="I244" i="1" l="1"/>
  <c r="I232" i="1" l="1"/>
  <c r="I233" i="1" s="1"/>
  <c r="I236" i="1"/>
  <c r="I227" i="1"/>
  <c r="I228" i="1"/>
  <c r="I210" i="1"/>
  <c r="I211" i="1"/>
  <c r="I200" i="1"/>
  <c r="I201" i="1" s="1"/>
  <c r="I194" i="1"/>
  <c r="I195" i="1" s="1"/>
  <c r="I190" i="1"/>
  <c r="I189" i="1"/>
  <c r="I221" i="1"/>
  <c r="I181" i="1"/>
  <c r="I182" i="1"/>
  <c r="I160" i="1"/>
  <c r="I159" i="1"/>
  <c r="I158" i="1"/>
  <c r="I157" i="1"/>
  <c r="I163" i="1"/>
  <c r="I68" i="1"/>
  <c r="I128" i="1"/>
  <c r="I127" i="1"/>
  <c r="I126" i="1"/>
  <c r="I125" i="1"/>
  <c r="I147" i="1"/>
  <c r="I146" i="1"/>
  <c r="I145" i="1"/>
  <c r="I144" i="1"/>
  <c r="I150" i="1"/>
  <c r="I141" i="1"/>
  <c r="I136" i="1"/>
  <c r="I237" i="1" l="1"/>
  <c r="I202" i="1"/>
  <c r="I191" i="1"/>
  <c r="I183" i="1"/>
  <c r="I196" i="1"/>
  <c r="I197" i="1" s="1"/>
  <c r="I238" i="1" l="1"/>
  <c r="I151" i="1" l="1"/>
  <c r="I101" i="1"/>
  <c r="I152" i="1" l="1"/>
  <c r="I113" i="1"/>
  <c r="I114" i="1" s="1"/>
  <c r="I107" i="1"/>
  <c r="I102" i="1"/>
  <c r="I93" i="1"/>
  <c r="I80" i="1"/>
  <c r="I97" i="1" l="1"/>
  <c r="I94" i="1"/>
  <c r="I95" i="1"/>
  <c r="I96" i="1"/>
  <c r="I108" i="1"/>
  <c r="I109" i="1" s="1"/>
  <c r="I115" i="1"/>
  <c r="I87" i="1" l="1"/>
  <c r="I88" i="1" s="1"/>
  <c r="I70" i="1"/>
  <c r="I71" i="1"/>
  <c r="I69" i="1"/>
  <c r="I76" i="1"/>
  <c r="I63" i="1"/>
  <c r="I62" i="1"/>
  <c r="I41" i="1"/>
  <c r="I50" i="1"/>
  <c r="I44" i="1"/>
  <c r="I45" i="1"/>
  <c r="I15" i="1"/>
  <c r="I43" i="1"/>
  <c r="I39" i="1"/>
  <c r="I38" i="1"/>
  <c r="I14" i="1"/>
  <c r="I54" i="1" l="1"/>
  <c r="I51" i="1"/>
  <c r="I16" i="1"/>
  <c r="I164" i="1"/>
  <c r="I89" i="1"/>
  <c r="I52" i="1"/>
  <c r="I53" i="1"/>
  <c r="I58" i="1"/>
  <c r="I165" i="1" l="1"/>
  <c r="I23" i="1"/>
  <c r="I22" i="1"/>
  <c r="I47" i="1"/>
  <c r="I59" i="1"/>
  <c r="K5" i="1" l="1"/>
  <c r="K4" i="1" l="1"/>
  <c r="I247" i="1" l="1"/>
</calcChain>
</file>

<file path=xl/sharedStrings.xml><?xml version="1.0" encoding="utf-8"?>
<sst xmlns="http://schemas.openxmlformats.org/spreadsheetml/2006/main" count="1342" uniqueCount="164">
  <si>
    <t xml:space="preserve"> </t>
  </si>
  <si>
    <t>01.</t>
  </si>
  <si>
    <t>02.</t>
  </si>
  <si>
    <t>03.</t>
  </si>
  <si>
    <t>04.</t>
  </si>
  <si>
    <t>UND</t>
  </si>
  <si>
    <t>05.</t>
  </si>
  <si>
    <t>06.</t>
  </si>
  <si>
    <t>APLICAÇÃO E LIXAMENTO DE MASSA LÁTEX EM PAREDES, DUAS DEMÃOS. AF_06/2014</t>
  </si>
  <si>
    <t>07.</t>
  </si>
  <si>
    <t>REMOÇÃO DE TAPUME/ CHAPAS METÁLICAS E DE MADEIRA, DE FORMA MANUAL, SEM REAPROVEITAMENTO. AF_12/2017</t>
  </si>
  <si>
    <t>INSTALAÇÃO DE ISOLAMENTO COM LÃ DE ROCHA EM PAREDES DRYWALL. AF_06/2017</t>
  </si>
  <si>
    <t>08.</t>
  </si>
  <si>
    <t>09.</t>
  </si>
  <si>
    <t>DEMOLIÇÃO DE ALVENARIA DE BLOCO FURADO, DE FORMA MANUAL, SEM REAPROVEITAMENTO. AF_12/2017</t>
  </si>
  <si>
    <t>10.</t>
  </si>
  <si>
    <t>11.</t>
  </si>
  <si>
    <t>12.</t>
  </si>
  <si>
    <t>13.</t>
  </si>
  <si>
    <t>l</t>
  </si>
  <si>
    <t>BASE COMP.</t>
  </si>
  <si>
    <t>SINAPI</t>
  </si>
  <si>
    <t>ITEM</t>
  </si>
  <si>
    <t>CÓDIGO</t>
  </si>
  <si>
    <t>DESCRIÇÃO DO SERVIÇO</t>
  </si>
  <si>
    <t>QUANT.</t>
  </si>
  <si>
    <t>R$ UNIT</t>
  </si>
  <si>
    <t>VALOR TOTAL</t>
  </si>
  <si>
    <t>PROPOSTA LICITANTE</t>
  </si>
  <si>
    <t>TOTAL:</t>
  </si>
  <si>
    <t>BDI:</t>
  </si>
  <si>
    <t>TOTAL GERAL:</t>
  </si>
  <si>
    <t>PLANILHA ORÇAMENTÁRIA SINTÉTICA</t>
  </si>
  <si>
    <t>CANTEIRO DE OBRAS</t>
  </si>
  <si>
    <t>APLICAÇÃO MANUAL DE PINTURA COM TINTA LÁTEX PVA EM PAREDES, DUAS DEMÃOS. AF_06/2014</t>
  </si>
  <si>
    <t>ALVENARIA DE BLOCOS DE CONCRETO ESTRUTURAL 14X19X29 CM, (ESPESSURA 14 CM) FBK = 14,0 MPA, PARA PAREDES COM ÁREA LÍQUIDA MAIOR OU IGUAL A 6M², COM VÃOS, UTILIZANDO COLHER DE PEDREIRO. AF_12/2014</t>
  </si>
  <si>
    <t>INSTALAÇÃO DE REFORÇO METÁLICO EM PAREDE DRYWALL. AF_06/2017</t>
  </si>
  <si>
    <t xml:space="preserve">ENGENHEIRO CIVIL DE OBRA PLENO COM ENCARGOS COMPLEMENTARES </t>
  </si>
  <si>
    <t>PROFISSIONAIS</t>
  </si>
  <si>
    <t>COMPOSIÇÃO</t>
  </si>
  <si>
    <t>m²</t>
  </si>
  <si>
    <t>C.02</t>
  </si>
  <si>
    <t>h</t>
  </si>
  <si>
    <t>m³</t>
  </si>
  <si>
    <t>DEMOLIÇÃO DE ARGAMASSAS E LASTRO DE BRITA, DE FORMA MANUAL, SEM REAPROVEITAMENTO. AF_12/2017</t>
  </si>
  <si>
    <t>m</t>
  </si>
  <si>
    <t>kg</t>
  </si>
  <si>
    <t>OK</t>
  </si>
  <si>
    <t>und.</t>
  </si>
  <si>
    <t>C.03</t>
  </si>
  <si>
    <t>PAREDE COM PLACAS DE GESSO ACARTONADO (DRYWALL), PARA USO INTERNO, COM DUAS FACES SIMPLES E ESTRUTURA METÁLICA COM GUIAS DUPLAS, COM VÃOS F_06/2017_P</t>
  </si>
  <si>
    <t>ok</t>
  </si>
  <si>
    <t>C.04</t>
  </si>
  <si>
    <t>C.05</t>
  </si>
  <si>
    <t>C.06</t>
  </si>
  <si>
    <t>C.07</t>
  </si>
  <si>
    <t>C.08</t>
  </si>
  <si>
    <t>C.09</t>
  </si>
  <si>
    <t>SEINFRA</t>
  </si>
  <si>
    <t>C.10</t>
  </si>
  <si>
    <t>C.11</t>
  </si>
  <si>
    <t>ESQUADRIAS</t>
  </si>
  <si>
    <t>EMASSAMENTO EM ESQUADRIA DE MADEIRA COM MASSA A ÓLEO,
DUAS (2) DEMÃOS, INCLUSIVE LIXAMENTO PARA PINTURA A ÓLEO
OU ESMALTE</t>
  </si>
  <si>
    <t>DEMOLIÇÃO DE RODAPÉ CERÂMICO, DE FORMA MANUAL, SEM REAPROVEITAMENTO. F_12/2017</t>
  </si>
  <si>
    <t>DEMOLIÇÃO DE REVESTIMENTO CERÂMICO, DE FORMA MANUAL, SEM REAPROVEITAMENTO. AF_12/2017</t>
  </si>
  <si>
    <t>DEMOLIÇÃO DE LAJES, DE FORMA MECANIZADA COM MARTELETE, SEM REAPROVEITAMENTO. AF_12/2017</t>
  </si>
  <si>
    <t>REGULARIZAÇÃO DE BASE C/ ARGAMASSA CIMENTO E AREIA S/ PENEIRAR, TRAÇO 1:3 - ESP= 3cm</t>
  </si>
  <si>
    <t>REGULARIZAÇÃO PARA RODAPÉS C/ ARGAMASSA DE CIMENTO E AREIA S/ PENEIRAR, TRAÇO 1:5 - H=7cm, ESP= 3cm</t>
  </si>
  <si>
    <t xml:space="preserve">APLICAÇÃO DE FUNDO SELADOR LÁTEX PVA EM PAREDES, UMA DEMÃO. AF_06/2014 </t>
  </si>
  <si>
    <t xml:space="preserve">PORTA DE CORRER EM ALUMINIO, DUAS FOLHAS MOVEIS COM VIDRO, FECHADURA E PUXADOR EMBUTIDO, ACABAMENTO ANODIZADO NATURAL COM GUARNIÇÃO, FIXAÇÃO COM PARAFUSOS - FORNECIMENTO E INSTALAÇÃO. AF_12/2019
</t>
  </si>
  <si>
    <t>PINTURA PARA ESTRUTURA DE ALUMÍNIO</t>
  </si>
  <si>
    <t>und</t>
  </si>
  <si>
    <t>REVESTIMENTO DE FÓRMICA EM ESQUADRIAS OU MÓVEIS</t>
  </si>
  <si>
    <t>PINTURA VERNIZ POLIURETANO ACETINADO EM MADEIRA, TRES DEMAOS</t>
  </si>
  <si>
    <t>PINTURA INTERNA OU EXTERNA SOBRE MADEIRA,COM TINTA A OLEO BRILHANTE OU ACETINADA,LIXAMENTO,UMA DEMAO DE VERNIZ A BASE DE GOMA LACA,DUAS DEMAOS DE MASSA PARA MADEIRA,LIXAMENTO E REMOCAO DE PO,UMA DEMAO DE FUNDO SINTETICO NIVELADOR E DUAS DEMAOS DE ACABAMENTO Observacao: 3%-DESGASTE DE FERRAMENTAS E EPI</t>
  </si>
  <si>
    <t>VERNIZ A BASE DE POLIURETANO TIPO "MARÍTIMO" - ESQUADRIAS E PEÇAS DE MARCENARIA</t>
  </si>
  <si>
    <t>ORÇAMENTO</t>
  </si>
  <si>
    <t>REMOÇÃO DE PORTAS, DE FORMA MANUAL, SEM REAPROVEITAMENTO. AF_12/2017</t>
  </si>
  <si>
    <t>PISO TÊXTIL (CARPETE) EM MANTA (ROLO) E = 9 A 10 MM. AF_09/2020 (COR MARROM) TRAFEGO COMERCIAL PESADO</t>
  </si>
  <si>
    <t>RODAPÉ COM FORRAÇÃO TÊXTIL (CARPETE) H= 7cm</t>
  </si>
  <si>
    <t>CAMARIM</t>
  </si>
  <si>
    <t>CABINE</t>
  </si>
  <si>
    <t>AUDITÓRIO</t>
  </si>
  <si>
    <t>RECOLOCAÇÃO DE FOLHAS DE PORTA DE MADEIRA PESADA OU SUPERPESADA DE 100CM DE LARGURA, CONSIDERANDO REAPROVEITAMENTO DO MATERIAL. AF_12/2019</t>
  </si>
  <si>
    <t>MONTAGEM E DESMONTAGEM DE FÔRMA PARA ESCADAS, COM 2 LANCES EM "L" E LAJE PLANA, EM MADEIRA SERRADA, 1 UTILIZAÇÃO. AF_11/2020</t>
  </si>
  <si>
    <t>ESPAÇO CULTURAL</t>
  </si>
  <si>
    <t>CIRCULAÇÃO 01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</si>
  <si>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</si>
  <si>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ARGAMASSA TRAÇO 1:6 (EM VOLUME DE CIMENTO E AREIA MÉDIA ÚMIDA) COM ADIÇÃO DE PLASTIFICANTE PARA EMBOÇO/MASSA ÚNICA/ASSENTAMENTO DE ALVENARIA DE VEDAÇÃO, PREPARO MECÂNICO COM MISTURADOR DE EIXO HORIZONTAL DE 600 KG. AF_08/2019</t>
  </si>
  <si>
    <t>CHAPISCO APLICADO EM ALVENARIAS E ESTRUTURAS DE CONCRETO INTERNAS, COM COLHER DE PEDREIRO. ARGAMASSA TRAÇO 1:3 COM PREPARO EM BETONEIRA 400L. AF_06/2014</t>
  </si>
  <si>
    <t>m2</t>
  </si>
  <si>
    <t>APLICAÇÃO MANUAL DE GESSO DESEMPENADO (SEM TALISCAS) EM PAREDES DE AMBIENTES DE ÁREA ENTRE 5M² E 10M², ESPESSURA DE 1,0CM. AF_06/2014</t>
  </si>
  <si>
    <t>PLACA DE OBRA NAS DIMENSÕES 2,0 X 4,0M, PADRÃO IOPES</t>
  </si>
  <si>
    <t>IOPES</t>
  </si>
  <si>
    <t>ÍNDICE DE PREÇO PARA REMOÇÃO DE ENTULHO DECORRENTE DA EXECUÇÃO DE OBRAS (CLASSE A CONAMA - NBR 10.004 - CLASSE II-B), INCLUINDO ALUGUEL DA CAÇAMBA, CARGA, TRANSPORTE E DESCARGA EM ÁREA LICENCIADA</t>
  </si>
  <si>
    <t>SERVIÇOS INICIAIS</t>
  </si>
  <si>
    <t>REMOÇÃO DE LUMINÁRIAS, DE FORMA MANUAL. AF_12/2017</t>
  </si>
  <si>
    <t>LUMINÁRIA PARA UMA LÂMPADA FLUORESCENTE 20W, COMPLETA, C/ REATOR SIMPLES-127V PARTIDA RÁPIDA ALTO FATOR DE POTÊNCIA, SOQUETE ANTIVIBRATÓRIO E LÂMPADA FLUORESCENTE 20W-127V</t>
  </si>
  <si>
    <t>VB</t>
  </si>
  <si>
    <t>OC.01</t>
  </si>
  <si>
    <t>PLENARIO</t>
  </si>
  <si>
    <t>DIVISÓRIA RETRÁTIL ESP = 10 CM, MULTIDIRECIONAL, ACUSTICA PARA SEPARAÇÃO DE AUDITÓRIO, INCLUSO TRILHO EXTRA (28,12M A MAIS) PARA DIVERSOS MOVIMENTOS, INCLUSO, TAMBÉM, MATERIAL E MÃO DE OBRA (ESTRUTURA METÁLICA COMPOSTA DE TRILHOS DE ALUMÍNIO ANODIZADO COM PINTURA ELETROSTÁTICA NA COR BRANCA, COM ROLDANAS EM NYLON, MOLDURAS E VEDAÇÕES VERTICAIAS E HORIZONTAIS, COM PINTURA EPÓXI NA COR BRANCA, EM PAINEIS COMPENSADOS EM MDF COM MANTA DE LÃ DE ROCHA INTERNA DE 64KG/M³, COM ISOLAMENTO ACUSTICO, REVESTIDO DE LAMINADO MELAMÍNICO NA COR NOGAL PEGASO TEXTURIZADO (A SER CONFIRMADO COM A COMISSÃO), INCLUSO FRETE, INSTALAÇÃO, MÃO DE OBRA E TODOS OS MATERIAIS NECESSÁRIOS.</t>
  </si>
  <si>
    <t>DEMOLIÇÕES E REMOÇÕES</t>
  </si>
  <si>
    <t>ALVENARIA E REVESTIMENTO</t>
  </si>
  <si>
    <t>PINTURA</t>
  </si>
  <si>
    <t>PISOS</t>
  </si>
  <si>
    <t>INSTALAÇÕES ELÉTRICAS</t>
  </si>
  <si>
    <t>ESTRUTURA DO PATAMAR</t>
  </si>
  <si>
    <t>REVESTIMENTO DE FÓRMICA EM ESQUADRIAS OU MÓVEIS (TIPO MADEIRA, EXATAMENTE IGUAL AS DIVISÓRIAS RETRATEIS)</t>
  </si>
  <si>
    <t>EQUIPAMENTOS A SEREM INSTALADOS</t>
  </si>
  <si>
    <t>C.01</t>
  </si>
  <si>
    <t>SUPORTE METÁLICO DE TETO PARA TELEVISÃO DE ATÉ 70 POLEGADAS - GIRO 360°</t>
  </si>
  <si>
    <t>SUPORTE ARTICULADO P/ TV LED, LCD, PLASMA, 3D E SMART TV DE 30 A 70" PAREDE</t>
  </si>
  <si>
    <t>RACK FECHADO 24 U'S, 670mm, PROFUNDIDADE PADRÃO 19"</t>
  </si>
  <si>
    <t>C3764</t>
  </si>
  <si>
    <t>SALA DA PRESIDÊNCIA</t>
  </si>
  <si>
    <t>DRYWALL</t>
  </si>
  <si>
    <t>DIVISISÓRIAS RETRATEIS</t>
  </si>
  <si>
    <t>JANELA DE CORRER PARA VIDRO EM ALUMÍNIO ANODIZADO COR NATURAL, LINHA 25, COMPLETA, INCL. PUXADOR COM TRANCA, ALIZAR, CAIXILHO E CONTRAMARCO, EXCLUSIVE VIDRO</t>
  </si>
  <si>
    <t>REVESTIMENTO DE FÓRMICA EM ESQUADRIAS OU MÓVEIS (COR BRANCA)</t>
  </si>
  <si>
    <t>CORREDOR SUP. 01</t>
  </si>
  <si>
    <t>CORREDOR SUP. 02</t>
  </si>
  <si>
    <t>FORRO</t>
  </si>
  <si>
    <t>FORRO EM MADEIRA PINUS, PARA AMBIENTES COMERCIAIS, INCLUSIVE ESTRUTURA DE FIXAÇÃO. AF_05/2017</t>
  </si>
  <si>
    <t>ACABAMENTOS PARA FORRO (RODA-FORRO EM MADEIRA PINUS). AF_05/2017</t>
  </si>
  <si>
    <t>CONSELHO DIRETOR 02</t>
  </si>
  <si>
    <t>CONSELHO DIRETOR 01</t>
  </si>
  <si>
    <t>REMOÇÃO DE JANELAS, DE FORMA MANUAL, SEM REAPROVEITAMENTO. AF_12/2017</t>
  </si>
  <si>
    <t>ESTRUTURA DA RAMPA</t>
  </si>
  <si>
    <t>ESTRUTURA DE ESCADA</t>
  </si>
  <si>
    <t>PORTA DE ABRIR / GIRO, DE MADEIRA FOLHA MEDIA (NBR 15930) DE 1000 X 2100 MM, DE 35MM A 40 MM DE ESPESSURA, NUCLEO SEMI-SOLIDO (SARRAFEADO), CAPA LISA EM HDF,ACABAMENTO EM LAMINADO NATURAL PARA VERNIZ. ITENS INCLUSOS: DOBRADIÇAS, MONTAGEM E INSTALAÇÃO DO BATENTE, FECHADURA COM EXECUÇÃO DO FURO - FORNECIMENTO E INSTALAÇÃO. AF_12/2019</t>
  </si>
  <si>
    <t>ESCOVAMENTO COM ESCOVA DE AÇO EM ESQUADRIAS DE FERRO</t>
  </si>
  <si>
    <t>FERRAGENS PARA JANELA DE 4 FOLHAS,CORRENDO 2, CONSTANDO DE FORNEC.S/COLOC.,DE:-4 RODIZIOS DE LATAO COM ROLAMENTO(6MM), PARA TRILHOS;-6,00M DE TRILHO ALUMINIO,TAMANHO 3,00MX1/4"X1/4";-1 PUXADOR DE PUNHO,TUBULAR,EM LATAO CROMADO</t>
  </si>
  <si>
    <t>SALA DE GRAVAÇÃO</t>
  </si>
  <si>
    <t>ESTRUTURAS DE REDE</t>
  </si>
  <si>
    <t>PINTURA COM TINTA ALQUÍDICA DE FUNDO (TIPO ZARCÃO) PULVERIZADA SOBRE SUPERFÍCIES METÁLICAS (EXCETO PERFIL) EXECUTADO EM OBRA (POR DEMÃO). AF_01/2020</t>
  </si>
  <si>
    <t>PINTURA COM TINTA ALQUÍDICA DE ACABAMENTO (ESMALTE SINTÉTICO FOSCO) PULVERIZADA SOBRE SUPERFÍCIES METÁLICAS (EXCETO PERFIL) EXECUTADO EM OBRA (02 DEMÃOS). AF_01/2020</t>
  </si>
  <si>
    <t>VIDRO TEMPERADO VERDE E = 8 MM</t>
  </si>
  <si>
    <t>(COMPOSIÇÃO REPRESENTATIVA) DO SERVIÇO DE CONTRAPISO EM ARGAMASSA TRAÇO 1:4 (CIM E AREIA), EM BETONEIRA 400 L, ESPESSURA 3 CM ÁREAS SECAS E 3 CM ÁREAS MOLHADAS.</t>
  </si>
  <si>
    <t>GUARDA-CORPO DE AÇO GALVANIZADO DE 1,10M DE ALTURA, MONTANTES TUBULARES DE 1.1/2? ESPAÇADOS DE 1,20M, TRAVESSA SUPERIOR DE 2?, GRADIL FORMADO POR BARRAS CHATAS EM FERRO DE 32X4,8MM, FIXADO COM CHUMBADOR MECÂNICO. AF_04/2019_P</t>
  </si>
  <si>
    <t>GUARDA-CORPO</t>
  </si>
  <si>
    <t>PISO RAMPA E DEGRAU</t>
  </si>
  <si>
    <t>C.17</t>
  </si>
  <si>
    <t>C.16</t>
  </si>
  <si>
    <t>C.15</t>
  </si>
  <si>
    <t>C.14</t>
  </si>
  <si>
    <t>C.18</t>
  </si>
  <si>
    <t>C.19</t>
  </si>
  <si>
    <t>REBOCO C/ ARGAMASSA PRÉ-FABRICADA ESP=20 mm P/ PAREDE</t>
  </si>
  <si>
    <t xml:space="preserve">MESTRE DE OBRAS COM ENCARGOS COMPLEMENTARES </t>
  </si>
  <si>
    <t xml:space="preserve">REMOÇÃO DE REVESTIMENTO DE PISOS COM FORRAÇÃO TEXTIL  </t>
  </si>
  <si>
    <t>CONCRETO BETONEIRA 20MPa COM ARGILA EXPANDIDA COM LANCAMENTO</t>
  </si>
  <si>
    <t>ARMAÇÃO DE ESTRUTURAS DE CONCRETO ARMADO, EXCETO VIGAS, PILARES, LAJES E FUNDAÇÕES, UTILIZANDO AÇO CA-50 DE 6,3 MM - MONTAGEM. AF_12/2015</t>
  </si>
  <si>
    <t>C.12</t>
  </si>
  <si>
    <t>MONTAGEM E DESMONTAGEM DE FÔRMA EM "L" E LAJE PLANA, EM MADEIRA SERRADA, 1 UTILIZAÇÃO. AF_11/2020</t>
  </si>
  <si>
    <t>PORCELANATO NATURAL, ACABAMENTO ACETINADO, DIM. 60X60CM, REF. PLATINA NA ELIANE/EQUIV, UTILIZANDO DUPLA COLAGEM DE ARGAMASSA COLANTE PARA PORCELANATO TIPO ACIII E REJUNTE 1MM PARA PORCELANATO COM RODAPÉ</t>
  </si>
  <si>
    <t>C.13</t>
  </si>
  <si>
    <t>ELETROCALHA PERFURADA,COM TAMPA,TIPO "U",100X100MM,TRATAMENTO SUPERFICIAL PRE-ZINCADO A QUENTE,EXCLUSIVE CONEXOES,ACESSO RIOS E FIXACAO SUPERIOR.FORNECIMENTO E COLOCACAO Observacao: 3%-DESGASTE DE FERRAMENTAS E EPI</t>
  </si>
  <si>
    <t>CABO DE COBRE FLEXÍVEL ISOLADO, 4 MM², ANTI-CHAMA 0,6/1,0 KV, PARA CIRCUITOS TERMINAIS - FORNECIMENTO E INSTALAÇÃO</t>
  </si>
  <si>
    <t>PONTO DE ILUMINAÇÃO E TOMADA, INCLUINDO INTERRUPTOR SIMPLES, INTERRUPTOR PARALELO E TOMADA 10A/250V, CAIXA ELÉTRICA, ELETRODUTO, CABO, RASGO, QUEBRA E CHUMBAMENTO (EXCLUINDO LUMINÁRIA E LÂMPADA). F_01/2016</t>
  </si>
  <si>
    <t>LOUSA DE VIDRO TEMPERADO BRANCO COM 1,20 X 1,00M, ESPESSURA DE 6MM, CERTIFICADO PELO INMETRO COM 04 FUROS DE FIXAÇÃO (INCLUSO TODO O MATERIAL E FRETE, EXCLUÍNDO A LOUSA)</t>
  </si>
  <si>
    <t>ELÉTRICA</t>
  </si>
  <si>
    <t>--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</si>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</sst>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72" formatCode="_(&quot;Cr$&quot;* #,##0.00_);_(&quot;Cr$&quot;* \(#,##0.00\);_(&quot;Cr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4B18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8">
    <xf numFmtId="0" fontId="0" fillId="0" borderId="0"/>
    <xf numFmtId="44" fontId="8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6" fillId="0" borderId="0" applyFill="0" applyBorder="0" applyAlignment="0" applyProtection="0"/>
    <xf numFmtId="9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9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172" fontId="3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8" applyFont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0" borderId="0" xfId="8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164" fontId="9" fillId="2" borderId="0" xfId="8" applyFont="1" applyFill="1" applyAlignment="1">
      <alignment vertical="center"/>
    </xf>
    <xf numFmtId="164" fontId="5" fillId="3" borderId="0" xfId="8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64" fontId="9" fillId="2" borderId="0" xfId="8" applyFont="1" applyFill="1" applyBorder="1" applyAlignment="1">
      <alignment vertical="center"/>
    </xf>
    <xf numFmtId="164" fontId="5" fillId="3" borderId="0" xfId="8" applyFont="1" applyFill="1" applyBorder="1" applyAlignment="1">
      <alignment vertical="center"/>
    </xf>
    <xf numFmtId="1" fontId="0" fillId="0" borderId="0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4" fontId="0" fillId="0" borderId="0" xfId="12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8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4" borderId="0" xfId="0" applyFont="1" applyFill="1" applyAlignment="1">
      <alignment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44" fontId="3" fillId="0" borderId="0" xfId="12" applyFont="1" applyBorder="1" applyAlignment="1">
      <alignment vertical="center"/>
    </xf>
    <xf numFmtId="0" fontId="2" fillId="0" borderId="0" xfId="0" applyFont="1" applyAlignment="1">
      <alignment horizontal="center"/>
    </xf>
    <xf numFmtId="44" fontId="2" fillId="0" borderId="0" xfId="12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vertical="center"/>
    </xf>
    <xf numFmtId="164" fontId="9" fillId="5" borderId="0" xfId="8" applyFont="1" applyFill="1" applyAlignment="1">
      <alignment vertical="center"/>
    </xf>
    <xf numFmtId="44" fontId="9" fillId="5" borderId="0" xfId="12" applyFont="1" applyFill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vertical="center"/>
    </xf>
    <xf numFmtId="164" fontId="5" fillId="6" borderId="0" xfId="8" applyFont="1" applyFill="1" applyBorder="1" applyAlignment="1">
      <alignment vertical="center"/>
    </xf>
    <xf numFmtId="164" fontId="5" fillId="6" borderId="0" xfId="8" applyFont="1" applyFill="1" applyAlignment="1">
      <alignment vertical="center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164" fontId="9" fillId="5" borderId="0" xfId="8" applyFont="1" applyFill="1" applyAlignment="1">
      <alignment horizontal="center" vertical="center" wrapText="1"/>
    </xf>
    <xf numFmtId="164" fontId="4" fillId="7" borderId="4" xfId="8" applyFont="1" applyFill="1" applyBorder="1" applyAlignment="1">
      <alignment vertical="center"/>
    </xf>
    <xf numFmtId="164" fontId="9" fillId="7" borderId="0" xfId="8" applyFont="1" applyFill="1" applyAlignment="1">
      <alignment vertical="center"/>
    </xf>
    <xf numFmtId="164" fontId="9" fillId="7" borderId="0" xfId="8" applyFont="1" applyFill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64" fontId="2" fillId="0" borderId="0" xfId="8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right" vertical="center" wrapText="1"/>
    </xf>
    <xf numFmtId="0" fontId="9" fillId="5" borderId="0" xfId="0" applyFont="1" applyFill="1" applyAlignment="1">
      <alignment horizontal="right" vertical="center"/>
    </xf>
    <xf numFmtId="164" fontId="2" fillId="5" borderId="0" xfId="8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vertical="center"/>
    </xf>
    <xf numFmtId="164" fontId="0" fillId="4" borderId="0" xfId="8" applyFont="1" applyFill="1" applyBorder="1" applyAlignment="1">
      <alignment vertical="center"/>
    </xf>
    <xf numFmtId="44" fontId="0" fillId="4" borderId="0" xfId="12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0" fontId="9" fillId="5" borderId="0" xfId="5" quotePrefix="1" applyNumberFormat="1" applyFont="1" applyFill="1" applyAlignment="1">
      <alignment vertical="center"/>
    </xf>
  </cellXfs>
  <cellStyles count="28">
    <cellStyle name="Hiperlink 2" xfId="22" xr:uid="{00000000-0005-0000-0000-000001000000}"/>
    <cellStyle name="Moeda" xfId="12" builtinId="4"/>
    <cellStyle name="Moeda 2" xfId="23" xr:uid="{00000000-0005-0000-0000-000003000000}"/>
    <cellStyle name="Moeda 3" xfId="1" xr:uid="{00000000-0005-0000-0000-000004000000}"/>
    <cellStyle name="Moeda 4" xfId="27" xr:uid="{00000000-0005-0000-0000-000005000000}"/>
    <cellStyle name="Normal" xfId="0" builtinId="0"/>
    <cellStyle name="Normal 10" xfId="15" xr:uid="{00000000-0005-0000-0000-000007000000}"/>
    <cellStyle name="Normal 10 2" xfId="24" xr:uid="{00000000-0005-0000-0000-000008000000}"/>
    <cellStyle name="Normal 11" xfId="25" xr:uid="{00000000-0005-0000-0000-000009000000}"/>
    <cellStyle name="Normal 2" xfId="2" xr:uid="{00000000-0005-0000-0000-00000A000000}"/>
    <cellStyle name="Normal 2 2 3" xfId="19" xr:uid="{00000000-0005-0000-0000-00000B000000}"/>
    <cellStyle name="Normal 2 3" xfId="3" xr:uid="{00000000-0005-0000-0000-00000C000000}"/>
    <cellStyle name="Normal 3" xfId="4" xr:uid="{00000000-0005-0000-0000-00000D000000}"/>
    <cellStyle name="Normal 4" xfId="13" xr:uid="{00000000-0005-0000-0000-00000E000000}"/>
    <cellStyle name="Normal 9" xfId="26" xr:uid="{00000000-0005-0000-0000-00000F000000}"/>
    <cellStyle name="Porcentagem" xfId="5" builtinId="5"/>
    <cellStyle name="Porcentagem 2" xfId="6" xr:uid="{00000000-0005-0000-0000-000011000000}"/>
    <cellStyle name="Porcentagem 2 2" xfId="21" xr:uid="{00000000-0005-0000-0000-000012000000}"/>
    <cellStyle name="Porcentagem 2 3" xfId="16" xr:uid="{00000000-0005-0000-0000-000013000000}"/>
    <cellStyle name="Porcentagem 3" xfId="14" xr:uid="{00000000-0005-0000-0000-000014000000}"/>
    <cellStyle name="Porcentagem 4" xfId="7" xr:uid="{00000000-0005-0000-0000-000015000000}"/>
    <cellStyle name="Vírgula" xfId="8" builtinId="3"/>
    <cellStyle name="Vírgula 2" xfId="9" xr:uid="{00000000-0005-0000-0000-000017000000}"/>
    <cellStyle name="Vírgula 2 2" xfId="18" xr:uid="{00000000-0005-0000-0000-000018000000}"/>
    <cellStyle name="Vírgula 2 3" xfId="17" xr:uid="{00000000-0005-0000-0000-000019000000}"/>
    <cellStyle name="Vírgula 3" xfId="10" xr:uid="{00000000-0005-0000-0000-00001A000000}"/>
    <cellStyle name="Vírgula 4" xfId="11" xr:uid="{00000000-0005-0000-0000-00001B000000}"/>
    <cellStyle name="Vírgula 5" xfId="20" xr:uid="{00000000-0005-0000-0000-00001C000000}"/>
  </cellStyles>
  <dxfs count="0"/>
  <tableStyles count="0" defaultTableStyle="TableStyleMedium2" defaultPivotStyle="PivotStyleLight16"/>
  <colors>
    <mruColors>
      <color rgb="FFF4B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100013</xdr:colOff>
      <xdr:row>0</xdr:row>
      <xdr:rowOff>76199</xdr:rowOff>
    </xdr:from>
    <xdr:to>
      <xdr:col>10</xdr:col>
      <xdr:colOff>709649</xdr:colOff>
      <xdr:row>0</xdr:row>
      <xdr:rowOff>76199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0225088" y="1400175"/>
          <a:ext cx="614362" cy="0"/>
        </a:xfrm>
        <a:prstGeom prst="straightConnector1">
          <a:avLst/>
        </a:prstGeom>
        <a:ln w="127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49"/>
  <sheetViews>
    <sheetView showGridLines="0" tabSelected="1" zoomScale="80" zoomScaleNormal="80" zoomScaleSheetLayoutView="85" workbookViewId="0">
      <pane ySplit="2" topLeftCell="A3" activePane="bottomLeft" state="frozen"/>
      <selection pane="bottomLeft" activeCell="G14" sqref="G14"/>
    </sheetView>
  </sheetViews>
  <sheetFormatPr defaultColWidth="9" defaultRowHeight="12.75" x14ac:dyDescent="0.2"/>
  <cols>
    <col min="1" max="1" width="1.7109375" style="10" customWidth="1"/>
    <col min="2" max="4" width="3.28515625" style="2" customWidth="1"/>
    <col min="5" max="5" width="15" style="8" customWidth="1"/>
    <col min="6" max="6" width="15.42578125" style="7" customWidth="1"/>
    <col min="7" max="7" width="71.28515625" style="3" customWidth="1"/>
    <col min="8" max="8" width="7.85546875" style="2" customWidth="1"/>
    <col min="9" max="9" width="19.28515625" style="4" customWidth="1"/>
    <col min="10" max="10" width="15.28515625" style="4" customWidth="1"/>
    <col min="11" max="11" width="19.140625" style="4" customWidth="1"/>
    <col min="12" max="12" width="10.28515625" style="4" bestFit="1" customWidth="1"/>
    <col min="13" max="13" width="11" style="4" customWidth="1"/>
    <col min="14" max="15" width="0" style="1" hidden="1" customWidth="1"/>
    <col min="16" max="16" width="9" style="1"/>
    <col min="17" max="17" width="11.85546875" style="1" customWidth="1"/>
    <col min="18" max="16384" width="9" style="1"/>
  </cols>
  <sheetData>
    <row r="1" spans="1:15" ht="15.75" customHeight="1" x14ac:dyDescent="0.2">
      <c r="B1" s="91" t="s">
        <v>32</v>
      </c>
      <c r="C1" s="92"/>
      <c r="D1" s="92"/>
      <c r="E1" s="92"/>
      <c r="F1" s="92"/>
      <c r="G1" s="93"/>
      <c r="H1" s="88"/>
      <c r="I1" s="89"/>
      <c r="J1" s="90"/>
      <c r="K1" s="57"/>
      <c r="L1" s="58" t="s">
        <v>28</v>
      </c>
      <c r="M1" s="58"/>
    </row>
    <row r="2" spans="1:15" ht="28.9" customHeight="1" x14ac:dyDescent="0.2">
      <c r="A2" s="10" t="s">
        <v>19</v>
      </c>
      <c r="B2" s="94" t="s">
        <v>22</v>
      </c>
      <c r="C2" s="94"/>
      <c r="D2" s="94"/>
      <c r="E2" s="45" t="s">
        <v>20</v>
      </c>
      <c r="F2" s="54" t="s">
        <v>23</v>
      </c>
      <c r="G2" s="55" t="s">
        <v>24</v>
      </c>
      <c r="H2" s="44" t="s">
        <v>5</v>
      </c>
      <c r="I2" s="47" t="s">
        <v>25</v>
      </c>
      <c r="J2" s="47" t="s">
        <v>26</v>
      </c>
      <c r="K2" s="56" t="s">
        <v>27</v>
      </c>
      <c r="L2" s="58" t="s">
        <v>26</v>
      </c>
      <c r="M2" s="59" t="s">
        <v>27</v>
      </c>
    </row>
    <row r="3" spans="1:15" ht="4.5" customHeight="1" x14ac:dyDescent="0.2">
      <c r="A3" s="10" t="s">
        <v>19</v>
      </c>
      <c r="F3" s="2"/>
      <c r="G3" s="1"/>
      <c r="H3" s="1"/>
    </row>
    <row r="4" spans="1:15" ht="12.75" customHeight="1" x14ac:dyDescent="0.2">
      <c r="A4" s="10" t="s">
        <v>19</v>
      </c>
      <c r="B4" s="61" t="s">
        <v>1</v>
      </c>
      <c r="C4" s="61"/>
      <c r="D4" s="61"/>
      <c r="E4" s="45"/>
      <c r="F4" s="61"/>
      <c r="G4" s="46" t="s">
        <v>95</v>
      </c>
      <c r="H4" s="46" t="s">
        <v>0</v>
      </c>
      <c r="I4" s="47" t="s">
        <v>0</v>
      </c>
      <c r="J4" s="47" t="s">
        <v>29</v>
      </c>
      <c r="K4" s="48">
        <f>K5+K9</f>
        <v>0</v>
      </c>
      <c r="L4" s="47"/>
      <c r="M4" s="47"/>
    </row>
    <row r="5" spans="1:15" ht="12.75" customHeight="1" x14ac:dyDescent="0.2">
      <c r="A5" s="10" t="s">
        <v>19</v>
      </c>
      <c r="B5" s="13" t="s">
        <v>1</v>
      </c>
      <c r="C5" s="13" t="s">
        <v>1</v>
      </c>
      <c r="D5" s="13"/>
      <c r="E5" s="16"/>
      <c r="F5" s="13"/>
      <c r="G5" s="18" t="s">
        <v>38</v>
      </c>
      <c r="H5" s="18"/>
      <c r="I5" s="20"/>
      <c r="J5" s="20"/>
      <c r="K5" s="20">
        <f>SUM(K6:K7)</f>
        <v>0</v>
      </c>
      <c r="L5" s="12"/>
      <c r="M5" s="12"/>
    </row>
    <row r="6" spans="1:15" ht="12.75" customHeight="1" x14ac:dyDescent="0.2">
      <c r="A6" s="10" t="s">
        <v>19</v>
      </c>
      <c r="B6" s="5" t="s">
        <v>1</v>
      </c>
      <c r="C6" s="5" t="s">
        <v>1</v>
      </c>
      <c r="D6" s="5" t="s">
        <v>1</v>
      </c>
      <c r="E6" s="9" t="s">
        <v>21</v>
      </c>
      <c r="F6" s="21">
        <v>90778</v>
      </c>
      <c r="G6" s="22" t="s">
        <v>37</v>
      </c>
      <c r="H6" s="25" t="s">
        <v>42</v>
      </c>
      <c r="I6" s="6">
        <v>60</v>
      </c>
      <c r="J6" s="24"/>
      <c r="K6" s="24"/>
      <c r="L6" s="6"/>
      <c r="M6" s="6"/>
      <c r="N6" s="28" t="s">
        <v>47</v>
      </c>
    </row>
    <row r="7" spans="1:15" ht="12.75" customHeight="1" x14ac:dyDescent="0.2">
      <c r="B7" s="23" t="s">
        <v>1</v>
      </c>
      <c r="C7" s="23" t="s">
        <v>1</v>
      </c>
      <c r="D7" s="23" t="s">
        <v>2</v>
      </c>
      <c r="E7" s="9" t="s">
        <v>21</v>
      </c>
      <c r="F7" s="21">
        <v>90780</v>
      </c>
      <c r="G7" s="34" t="s">
        <v>149</v>
      </c>
      <c r="H7" s="80" t="s">
        <v>42</v>
      </c>
      <c r="I7" s="6">
        <v>240</v>
      </c>
      <c r="J7" s="24"/>
      <c r="K7" s="24"/>
      <c r="L7" s="6"/>
      <c r="M7" s="6"/>
      <c r="N7" s="28" t="s">
        <v>47</v>
      </c>
    </row>
    <row r="8" spans="1:15" ht="12.75" customHeight="1" x14ac:dyDescent="0.2">
      <c r="B8" s="23"/>
      <c r="C8" s="23"/>
      <c r="D8" s="23"/>
      <c r="E8" s="9"/>
      <c r="F8" s="21"/>
      <c r="G8" s="22"/>
      <c r="H8" s="25"/>
      <c r="I8" s="6"/>
      <c r="J8" s="24"/>
      <c r="K8" s="24"/>
      <c r="L8" s="6"/>
      <c r="M8" s="6"/>
      <c r="N8" s="28"/>
    </row>
    <row r="9" spans="1:15" ht="13.5" customHeight="1" thickBot="1" x14ac:dyDescent="0.25">
      <c r="A9" s="10" t="s">
        <v>19</v>
      </c>
      <c r="B9" s="13" t="s">
        <v>1</v>
      </c>
      <c r="C9" s="13" t="s">
        <v>2</v>
      </c>
      <c r="D9" s="13"/>
      <c r="E9" s="16"/>
      <c r="F9" s="13"/>
      <c r="G9" s="18" t="s">
        <v>33</v>
      </c>
      <c r="H9" s="18"/>
      <c r="I9" s="20"/>
      <c r="J9" s="20"/>
      <c r="K9" s="20"/>
      <c r="L9" s="12"/>
      <c r="M9" s="12"/>
    </row>
    <row r="10" spans="1:15" ht="12.75" customHeight="1" x14ac:dyDescent="0.2">
      <c r="A10" s="10" t="s">
        <v>19</v>
      </c>
      <c r="B10" s="32" t="s">
        <v>1</v>
      </c>
      <c r="C10" s="32" t="s">
        <v>2</v>
      </c>
      <c r="D10" s="32" t="s">
        <v>1</v>
      </c>
      <c r="E10" s="37" t="s">
        <v>93</v>
      </c>
      <c r="F10" s="21">
        <v>20305</v>
      </c>
      <c r="G10" s="34" t="s">
        <v>92</v>
      </c>
      <c r="H10" s="25" t="s">
        <v>40</v>
      </c>
      <c r="I10" s="6">
        <v>1.5</v>
      </c>
      <c r="J10" s="24"/>
      <c r="K10" s="24"/>
      <c r="L10" s="6"/>
      <c r="M10" s="6"/>
      <c r="N10" s="28" t="s">
        <v>51</v>
      </c>
      <c r="O10" s="81" t="s">
        <v>47</v>
      </c>
    </row>
    <row r="11" spans="1:15" ht="12.75" customHeight="1" x14ac:dyDescent="0.2">
      <c r="B11" s="25"/>
      <c r="C11" s="25"/>
      <c r="D11" s="23"/>
      <c r="E11" s="9"/>
      <c r="F11" s="27"/>
      <c r="G11" s="22"/>
      <c r="H11" s="25"/>
      <c r="I11" s="6"/>
      <c r="J11" s="24"/>
      <c r="K11" s="24"/>
      <c r="L11" s="6"/>
      <c r="M11" s="6"/>
    </row>
    <row r="12" spans="1:15" x14ac:dyDescent="0.2">
      <c r="A12" s="10" t="s">
        <v>19</v>
      </c>
      <c r="B12" s="44" t="s">
        <v>2</v>
      </c>
      <c r="C12" s="44"/>
      <c r="D12" s="44"/>
      <c r="E12" s="45"/>
      <c r="F12" s="44"/>
      <c r="G12" s="46" t="s">
        <v>80</v>
      </c>
      <c r="H12" s="46" t="s">
        <v>0</v>
      </c>
      <c r="I12" s="47" t="s">
        <v>0</v>
      </c>
      <c r="J12" s="47"/>
      <c r="K12" s="48"/>
      <c r="L12" s="47"/>
      <c r="M12" s="47"/>
    </row>
    <row r="13" spans="1:15" x14ac:dyDescent="0.2">
      <c r="A13" s="10" t="s">
        <v>19</v>
      </c>
      <c r="B13" s="49" t="s">
        <v>2</v>
      </c>
      <c r="C13" s="49" t="s">
        <v>1</v>
      </c>
      <c r="D13" s="49"/>
      <c r="E13" s="50"/>
      <c r="F13" s="49"/>
      <c r="G13" s="51" t="s">
        <v>102</v>
      </c>
      <c r="H13" s="51" t="s">
        <v>0</v>
      </c>
      <c r="I13" s="52" t="s">
        <v>0</v>
      </c>
      <c r="J13" s="52"/>
      <c r="K13" s="52"/>
      <c r="L13" s="53"/>
      <c r="M13" s="53"/>
    </row>
    <row r="14" spans="1:15" ht="25.5" x14ac:dyDescent="0.2">
      <c r="B14" s="32" t="s">
        <v>2</v>
      </c>
      <c r="C14" s="32" t="s">
        <v>1</v>
      </c>
      <c r="D14" s="32" t="s">
        <v>1</v>
      </c>
      <c r="E14" s="9" t="s">
        <v>21</v>
      </c>
      <c r="F14" s="21">
        <v>97644</v>
      </c>
      <c r="G14" s="34" t="s">
        <v>77</v>
      </c>
      <c r="H14" s="32" t="s">
        <v>40</v>
      </c>
      <c r="I14" s="6">
        <f>(2.2)+(0.8*2.2)</f>
        <v>3.9600000000000004</v>
      </c>
      <c r="J14" s="24"/>
      <c r="K14" s="24"/>
      <c r="L14" s="6"/>
      <c r="M14" s="6"/>
      <c r="N14" s="28"/>
    </row>
    <row r="15" spans="1:15" ht="25.5" x14ac:dyDescent="0.2">
      <c r="B15" s="32" t="s">
        <v>2</v>
      </c>
      <c r="C15" s="32" t="s">
        <v>1</v>
      </c>
      <c r="D15" s="43" t="s">
        <v>2</v>
      </c>
      <c r="E15" s="9" t="s">
        <v>21</v>
      </c>
      <c r="F15" s="21">
        <v>97622</v>
      </c>
      <c r="G15" s="22" t="s">
        <v>14</v>
      </c>
      <c r="H15" s="43" t="s">
        <v>43</v>
      </c>
      <c r="I15" s="6">
        <f>1.88*2.7*0.15</f>
        <v>0.76139999999999997</v>
      </c>
      <c r="J15" s="24"/>
      <c r="K15" s="24"/>
      <c r="L15" s="6"/>
      <c r="M15" s="6"/>
      <c r="N15" s="28" t="s">
        <v>47</v>
      </c>
    </row>
    <row r="16" spans="1:15" ht="51" x14ac:dyDescent="0.2">
      <c r="A16" s="29"/>
      <c r="B16" s="32" t="s">
        <v>2</v>
      </c>
      <c r="C16" s="32" t="s">
        <v>1</v>
      </c>
      <c r="D16" s="62" t="s">
        <v>3</v>
      </c>
      <c r="E16" s="9" t="s">
        <v>93</v>
      </c>
      <c r="F16" s="21">
        <v>30304</v>
      </c>
      <c r="G16" s="34" t="s">
        <v>94</v>
      </c>
      <c r="H16" s="43" t="s">
        <v>43</v>
      </c>
      <c r="I16" s="6">
        <f>I15+(I14*0.05)</f>
        <v>0.95940000000000003</v>
      </c>
      <c r="J16" s="24"/>
      <c r="K16" s="24"/>
      <c r="L16" s="6"/>
      <c r="M16" s="6"/>
    </row>
    <row r="17" spans="1:14" x14ac:dyDescent="0.2">
      <c r="B17" s="32"/>
      <c r="C17" s="32"/>
      <c r="D17" s="62"/>
      <c r="E17" s="9"/>
      <c r="F17" s="21"/>
      <c r="G17" s="22"/>
      <c r="H17" s="62"/>
      <c r="I17" s="6"/>
      <c r="J17" s="24"/>
      <c r="K17" s="24"/>
      <c r="L17" s="6"/>
      <c r="M17" s="6"/>
      <c r="N17" s="28"/>
    </row>
    <row r="18" spans="1:14" x14ac:dyDescent="0.2">
      <c r="A18" s="10" t="s">
        <v>19</v>
      </c>
      <c r="B18" s="49" t="s">
        <v>2</v>
      </c>
      <c r="C18" s="49" t="s">
        <v>2</v>
      </c>
      <c r="D18" s="49"/>
      <c r="E18" s="50"/>
      <c r="F18" s="49"/>
      <c r="G18" s="51" t="s">
        <v>103</v>
      </c>
      <c r="H18" s="51" t="s">
        <v>0</v>
      </c>
      <c r="I18" s="52" t="s">
        <v>0</v>
      </c>
      <c r="J18" s="52"/>
      <c r="K18" s="52"/>
      <c r="L18" s="53"/>
      <c r="M18" s="53"/>
    </row>
    <row r="19" spans="1:14" ht="51" x14ac:dyDescent="0.2">
      <c r="A19" s="29"/>
      <c r="B19" s="32" t="s">
        <v>2</v>
      </c>
      <c r="C19" s="32" t="s">
        <v>2</v>
      </c>
      <c r="D19" s="32" t="s">
        <v>1</v>
      </c>
      <c r="E19" s="30" t="s">
        <v>21</v>
      </c>
      <c r="F19" s="27">
        <v>89488</v>
      </c>
      <c r="G19" s="34" t="s">
        <v>35</v>
      </c>
      <c r="H19" s="43" t="s">
        <v>40</v>
      </c>
      <c r="I19" s="6">
        <v>3.96</v>
      </c>
      <c r="J19" s="24"/>
      <c r="K19" s="24"/>
      <c r="L19" s="6"/>
      <c r="M19" s="6"/>
      <c r="N19" s="28" t="s">
        <v>51</v>
      </c>
    </row>
    <row r="20" spans="1:14" x14ac:dyDescent="0.2">
      <c r="A20" s="29"/>
      <c r="B20" s="32" t="s">
        <v>2</v>
      </c>
      <c r="C20" s="32" t="s">
        <v>2</v>
      </c>
      <c r="D20" s="80" t="s">
        <v>2</v>
      </c>
      <c r="E20" s="60" t="s">
        <v>39</v>
      </c>
      <c r="F20" s="33" t="s">
        <v>110</v>
      </c>
      <c r="G20" s="34" t="s">
        <v>148</v>
      </c>
      <c r="H20" s="80" t="s">
        <v>40</v>
      </c>
      <c r="I20" s="6">
        <f>I19</f>
        <v>3.96</v>
      </c>
      <c r="J20" s="24"/>
      <c r="K20" s="24"/>
      <c r="L20" s="6"/>
      <c r="M20" s="6"/>
      <c r="N20" s="28"/>
    </row>
    <row r="21" spans="1:14" ht="63.75" x14ac:dyDescent="0.2">
      <c r="A21" s="10" t="s">
        <v>19</v>
      </c>
      <c r="B21" s="32" t="s">
        <v>2</v>
      </c>
      <c r="C21" s="32" t="s">
        <v>2</v>
      </c>
      <c r="D21" s="80" t="s">
        <v>3</v>
      </c>
      <c r="E21" s="60" t="s">
        <v>21</v>
      </c>
      <c r="F21" s="27">
        <v>87330</v>
      </c>
      <c r="G21" s="34" t="s">
        <v>88</v>
      </c>
      <c r="H21" s="32" t="s">
        <v>43</v>
      </c>
      <c r="I21" s="6">
        <v>0.12</v>
      </c>
      <c r="J21" s="24"/>
      <c r="K21" s="24"/>
      <c r="L21" s="6"/>
      <c r="M21" s="6"/>
      <c r="N21" s="28"/>
    </row>
    <row r="22" spans="1:14" ht="38.25" x14ac:dyDescent="0.2">
      <c r="A22" s="10" t="s">
        <v>19</v>
      </c>
      <c r="B22" s="32" t="s">
        <v>2</v>
      </c>
      <c r="C22" s="32" t="s">
        <v>2</v>
      </c>
      <c r="D22" s="32" t="s">
        <v>4</v>
      </c>
      <c r="E22" s="60" t="s">
        <v>21</v>
      </c>
      <c r="F22" s="27">
        <v>87879</v>
      </c>
      <c r="G22" s="34" t="s">
        <v>89</v>
      </c>
      <c r="H22" s="32" t="s">
        <v>90</v>
      </c>
      <c r="I22" s="6">
        <f>I19</f>
        <v>3.96</v>
      </c>
      <c r="J22" s="24"/>
      <c r="K22" s="24"/>
      <c r="L22" s="6"/>
      <c r="M22" s="6"/>
      <c r="N22" s="28"/>
    </row>
    <row r="23" spans="1:14" ht="38.25" x14ac:dyDescent="0.2">
      <c r="A23" s="29"/>
      <c r="B23" s="32" t="s">
        <v>2</v>
      </c>
      <c r="C23" s="32" t="s">
        <v>2</v>
      </c>
      <c r="D23" s="32" t="s">
        <v>6</v>
      </c>
      <c r="E23" s="60" t="s">
        <v>21</v>
      </c>
      <c r="F23" s="27">
        <v>87421</v>
      </c>
      <c r="G23" s="34" t="s">
        <v>91</v>
      </c>
      <c r="H23" s="32" t="s">
        <v>90</v>
      </c>
      <c r="I23" s="6">
        <f>I19</f>
        <v>3.96</v>
      </c>
      <c r="J23" s="24"/>
      <c r="K23" s="24"/>
      <c r="L23" s="6"/>
      <c r="M23" s="6"/>
      <c r="N23" s="28"/>
    </row>
    <row r="24" spans="1:14" x14ac:dyDescent="0.2">
      <c r="A24" s="29"/>
      <c r="B24" s="32"/>
      <c r="C24" s="32"/>
      <c r="D24" s="32"/>
      <c r="E24" s="60"/>
      <c r="F24" s="27"/>
      <c r="G24" s="34"/>
      <c r="H24" s="32"/>
      <c r="I24" s="6"/>
      <c r="J24" s="24"/>
      <c r="K24" s="24"/>
      <c r="L24" s="6"/>
      <c r="M24" s="6"/>
      <c r="N24" s="28"/>
    </row>
    <row r="25" spans="1:14" x14ac:dyDescent="0.2">
      <c r="A25" s="10" t="s">
        <v>19</v>
      </c>
      <c r="B25" s="49" t="s">
        <v>2</v>
      </c>
      <c r="C25" s="49" t="s">
        <v>3</v>
      </c>
      <c r="D25" s="49"/>
      <c r="E25" s="50"/>
      <c r="F25" s="49"/>
      <c r="G25" s="51" t="s">
        <v>104</v>
      </c>
      <c r="H25" s="51" t="s">
        <v>0</v>
      </c>
      <c r="I25" s="52" t="s">
        <v>0</v>
      </c>
      <c r="J25" s="52"/>
      <c r="K25" s="52"/>
      <c r="L25" s="53"/>
      <c r="M25" s="53"/>
    </row>
    <row r="26" spans="1:14" ht="25.5" x14ac:dyDescent="0.2">
      <c r="A26" s="29"/>
      <c r="B26" s="32" t="s">
        <v>2</v>
      </c>
      <c r="C26" s="32" t="s">
        <v>3</v>
      </c>
      <c r="D26" s="32" t="s">
        <v>1</v>
      </c>
      <c r="E26" s="30" t="s">
        <v>21</v>
      </c>
      <c r="F26" s="27">
        <v>88497</v>
      </c>
      <c r="G26" s="22" t="s">
        <v>8</v>
      </c>
      <c r="H26" s="43" t="s">
        <v>40</v>
      </c>
      <c r="I26" s="6">
        <v>72.72</v>
      </c>
      <c r="J26" s="24"/>
      <c r="K26" s="24"/>
      <c r="L26" s="6"/>
      <c r="M26" s="6"/>
      <c r="N26" s="28" t="s">
        <v>51</v>
      </c>
    </row>
    <row r="27" spans="1:14" ht="25.5" x14ac:dyDescent="0.2">
      <c r="A27" s="29"/>
      <c r="B27" s="32" t="s">
        <v>2</v>
      </c>
      <c r="C27" s="32" t="s">
        <v>3</v>
      </c>
      <c r="D27" s="62" t="s">
        <v>2</v>
      </c>
      <c r="E27" s="30" t="s">
        <v>21</v>
      </c>
      <c r="F27" s="27">
        <v>88483</v>
      </c>
      <c r="G27" s="34" t="s">
        <v>68</v>
      </c>
      <c r="H27" s="43" t="s">
        <v>40</v>
      </c>
      <c r="I27" s="6">
        <v>72.72</v>
      </c>
      <c r="J27" s="24"/>
      <c r="K27" s="24"/>
      <c r="L27" s="6"/>
      <c r="M27" s="6"/>
      <c r="N27" s="28" t="s">
        <v>51</v>
      </c>
    </row>
    <row r="28" spans="1:14" ht="25.5" x14ac:dyDescent="0.2">
      <c r="A28" s="29"/>
      <c r="B28" s="32" t="s">
        <v>2</v>
      </c>
      <c r="C28" s="32" t="s">
        <v>3</v>
      </c>
      <c r="D28" s="62" t="s">
        <v>3</v>
      </c>
      <c r="E28" s="30" t="s">
        <v>21</v>
      </c>
      <c r="F28" s="27">
        <v>88487</v>
      </c>
      <c r="G28" s="34" t="s">
        <v>34</v>
      </c>
      <c r="H28" s="43" t="s">
        <v>40</v>
      </c>
      <c r="I28" s="6">
        <v>72.72</v>
      </c>
      <c r="J28" s="24"/>
      <c r="K28" s="24"/>
      <c r="L28" s="6"/>
      <c r="M28" s="6"/>
      <c r="N28" s="28" t="s">
        <v>51</v>
      </c>
    </row>
    <row r="29" spans="1:14" x14ac:dyDescent="0.2">
      <c r="B29" s="43"/>
      <c r="C29" s="32"/>
      <c r="D29" s="32"/>
      <c r="E29" s="9"/>
      <c r="F29" s="27"/>
      <c r="G29" s="22"/>
      <c r="H29" s="43"/>
      <c r="I29" s="6"/>
      <c r="J29" s="24"/>
      <c r="K29" s="24"/>
      <c r="L29" s="6"/>
      <c r="M29" s="6"/>
      <c r="N29" s="28"/>
    </row>
    <row r="30" spans="1:14" x14ac:dyDescent="0.2">
      <c r="A30" s="10" t="s">
        <v>19</v>
      </c>
      <c r="B30" s="44" t="s">
        <v>3</v>
      </c>
      <c r="C30" s="44"/>
      <c r="D30" s="44"/>
      <c r="E30" s="45"/>
      <c r="F30" s="44"/>
      <c r="G30" s="46" t="s">
        <v>81</v>
      </c>
      <c r="H30" s="46" t="s">
        <v>0</v>
      </c>
      <c r="I30" s="47" t="s">
        <v>0</v>
      </c>
      <c r="J30" s="47"/>
      <c r="K30" s="48"/>
      <c r="L30" s="47"/>
      <c r="M30" s="47"/>
    </row>
    <row r="31" spans="1:14" x14ac:dyDescent="0.2">
      <c r="A31" s="10" t="s">
        <v>19</v>
      </c>
      <c r="B31" s="49" t="s">
        <v>3</v>
      </c>
      <c r="C31" s="49" t="s">
        <v>1</v>
      </c>
      <c r="D31" s="49"/>
      <c r="E31" s="50"/>
      <c r="F31" s="49"/>
      <c r="G31" s="51" t="s">
        <v>104</v>
      </c>
      <c r="H31" s="51" t="s">
        <v>0</v>
      </c>
      <c r="I31" s="52" t="s">
        <v>0</v>
      </c>
      <c r="J31" s="52"/>
      <c r="K31" s="52"/>
      <c r="L31" s="53"/>
      <c r="M31" s="53"/>
    </row>
    <row r="32" spans="1:14" ht="25.5" x14ac:dyDescent="0.2">
      <c r="A32" s="29"/>
      <c r="B32" s="32" t="s">
        <v>3</v>
      </c>
      <c r="C32" s="32" t="s">
        <v>1</v>
      </c>
      <c r="D32" s="32" t="s">
        <v>1</v>
      </c>
      <c r="E32" s="30" t="s">
        <v>21</v>
      </c>
      <c r="F32" s="27">
        <v>88497</v>
      </c>
      <c r="G32" s="22" t="s">
        <v>8</v>
      </c>
      <c r="H32" s="43" t="s">
        <v>40</v>
      </c>
      <c r="I32" s="6">
        <v>24.96</v>
      </c>
      <c r="J32" s="24"/>
      <c r="K32" s="24"/>
      <c r="L32" s="6"/>
      <c r="M32" s="6"/>
      <c r="N32" s="28" t="s">
        <v>51</v>
      </c>
    </row>
    <row r="33" spans="1:14" ht="25.5" x14ac:dyDescent="0.2">
      <c r="A33" s="29"/>
      <c r="B33" s="32" t="s">
        <v>3</v>
      </c>
      <c r="C33" s="32" t="s">
        <v>1</v>
      </c>
      <c r="D33" s="43" t="s">
        <v>2</v>
      </c>
      <c r="E33" s="30" t="s">
        <v>21</v>
      </c>
      <c r="F33" s="27">
        <v>88483</v>
      </c>
      <c r="G33" s="34" t="s">
        <v>68</v>
      </c>
      <c r="H33" s="43" t="s">
        <v>40</v>
      </c>
      <c r="I33" s="6">
        <v>24.96</v>
      </c>
      <c r="J33" s="24"/>
      <c r="K33" s="24"/>
      <c r="L33" s="6"/>
      <c r="M33" s="6"/>
      <c r="N33" s="28" t="s">
        <v>51</v>
      </c>
    </row>
    <row r="34" spans="1:14" ht="25.5" x14ac:dyDescent="0.2">
      <c r="A34" s="29"/>
      <c r="B34" s="32" t="s">
        <v>3</v>
      </c>
      <c r="C34" s="32" t="s">
        <v>1</v>
      </c>
      <c r="D34" s="43" t="s">
        <v>3</v>
      </c>
      <c r="E34" s="30" t="s">
        <v>21</v>
      </c>
      <c r="F34" s="27">
        <v>88487</v>
      </c>
      <c r="G34" s="34" t="s">
        <v>34</v>
      </c>
      <c r="H34" s="43" t="s">
        <v>40</v>
      </c>
      <c r="I34" s="6">
        <v>24.96</v>
      </c>
      <c r="J34" s="24"/>
      <c r="K34" s="24"/>
      <c r="L34" s="6"/>
      <c r="M34" s="6"/>
      <c r="N34" s="28" t="s">
        <v>51</v>
      </c>
    </row>
    <row r="35" spans="1:14" x14ac:dyDescent="0.2">
      <c r="B35" s="38"/>
      <c r="C35" s="32"/>
      <c r="D35" s="32"/>
      <c r="E35" s="9"/>
      <c r="F35" s="27"/>
      <c r="G35" s="22"/>
      <c r="H35" s="38"/>
      <c r="I35" s="6"/>
      <c r="J35" s="24"/>
      <c r="K35" s="24"/>
      <c r="L35" s="6"/>
      <c r="M35" s="6"/>
      <c r="N35" s="28"/>
    </row>
    <row r="36" spans="1:14" x14ac:dyDescent="0.2">
      <c r="A36" s="10" t="s">
        <v>19</v>
      </c>
      <c r="B36" s="44" t="s">
        <v>4</v>
      </c>
      <c r="C36" s="44"/>
      <c r="D36" s="44"/>
      <c r="E36" s="45"/>
      <c r="F36" s="44"/>
      <c r="G36" s="46" t="s">
        <v>82</v>
      </c>
      <c r="H36" s="46" t="s">
        <v>0</v>
      </c>
      <c r="I36" s="47" t="s">
        <v>0</v>
      </c>
      <c r="J36" s="47"/>
      <c r="K36" s="48"/>
      <c r="L36" s="47"/>
      <c r="M36" s="47"/>
    </row>
    <row r="37" spans="1:14" x14ac:dyDescent="0.2">
      <c r="A37" s="10" t="s">
        <v>19</v>
      </c>
      <c r="B37" s="49" t="s">
        <v>4</v>
      </c>
      <c r="C37" s="49" t="s">
        <v>1</v>
      </c>
      <c r="D37" s="49"/>
      <c r="E37" s="50"/>
      <c r="F37" s="49"/>
      <c r="G37" s="51" t="s">
        <v>102</v>
      </c>
      <c r="H37" s="51" t="s">
        <v>0</v>
      </c>
      <c r="I37" s="52" t="s">
        <v>0</v>
      </c>
      <c r="J37" s="52"/>
      <c r="K37" s="52"/>
      <c r="L37" s="53"/>
      <c r="M37" s="53"/>
    </row>
    <row r="38" spans="1:14" ht="25.5" x14ac:dyDescent="0.2">
      <c r="B38" s="32" t="s">
        <v>4</v>
      </c>
      <c r="C38" s="32" t="s">
        <v>1</v>
      </c>
      <c r="D38" s="32" t="s">
        <v>1</v>
      </c>
      <c r="E38" s="9" t="s">
        <v>21</v>
      </c>
      <c r="F38" s="21">
        <v>97632</v>
      </c>
      <c r="G38" s="34" t="s">
        <v>63</v>
      </c>
      <c r="H38" s="32" t="s">
        <v>45</v>
      </c>
      <c r="I38" s="6">
        <f>(23.03+8.7)*2</f>
        <v>63.46</v>
      </c>
      <c r="J38" s="24"/>
      <c r="K38" s="24"/>
      <c r="L38" s="6"/>
      <c r="M38" s="6"/>
      <c r="N38" s="28"/>
    </row>
    <row r="39" spans="1:14" ht="25.5" x14ac:dyDescent="0.2">
      <c r="B39" s="32" t="s">
        <v>4</v>
      </c>
      <c r="C39" s="32" t="s">
        <v>1</v>
      </c>
      <c r="D39" s="43" t="s">
        <v>2</v>
      </c>
      <c r="E39" s="9" t="s">
        <v>21</v>
      </c>
      <c r="F39" s="21">
        <v>97633</v>
      </c>
      <c r="G39" s="34" t="s">
        <v>64</v>
      </c>
      <c r="H39" s="32" t="s">
        <v>40</v>
      </c>
      <c r="I39" s="6">
        <f>23.03*8.7</f>
        <v>200.36099999999999</v>
      </c>
      <c r="J39" s="24"/>
      <c r="K39" s="24"/>
      <c r="L39" s="6"/>
      <c r="M39" s="6"/>
      <c r="N39" s="28"/>
    </row>
    <row r="40" spans="1:14" ht="25.5" customHeight="1" x14ac:dyDescent="0.2">
      <c r="B40" s="32" t="s">
        <v>4</v>
      </c>
      <c r="C40" s="32" t="s">
        <v>1</v>
      </c>
      <c r="D40" s="43" t="s">
        <v>3</v>
      </c>
      <c r="E40" s="9" t="s">
        <v>21</v>
      </c>
      <c r="F40" s="21">
        <v>97631</v>
      </c>
      <c r="G40" s="34" t="s">
        <v>44</v>
      </c>
      <c r="H40" s="32" t="s">
        <v>40</v>
      </c>
      <c r="I40" s="6">
        <v>200.36</v>
      </c>
      <c r="J40" s="24"/>
      <c r="K40" s="24"/>
      <c r="L40" s="6"/>
      <c r="M40" s="6"/>
      <c r="N40" s="35" t="s">
        <v>47</v>
      </c>
    </row>
    <row r="41" spans="1:14" ht="25.5" x14ac:dyDescent="0.2">
      <c r="B41" s="32" t="s">
        <v>4</v>
      </c>
      <c r="C41" s="32" t="s">
        <v>1</v>
      </c>
      <c r="D41" s="32" t="s">
        <v>4</v>
      </c>
      <c r="E41" s="9" t="s">
        <v>21</v>
      </c>
      <c r="F41" s="21">
        <v>97637</v>
      </c>
      <c r="G41" s="22" t="s">
        <v>10</v>
      </c>
      <c r="H41" s="43" t="s">
        <v>40</v>
      </c>
      <c r="I41" s="6">
        <f>(10*3.8)+71.48</f>
        <v>109.48</v>
      </c>
      <c r="J41" s="24"/>
      <c r="K41" s="24"/>
      <c r="L41" s="6"/>
      <c r="M41" s="6"/>
      <c r="N41" s="28" t="s">
        <v>47</v>
      </c>
    </row>
    <row r="42" spans="1:14" x14ac:dyDescent="0.2">
      <c r="B42" s="32" t="s">
        <v>4</v>
      </c>
      <c r="C42" s="32" t="s">
        <v>1</v>
      </c>
      <c r="D42" s="32" t="s">
        <v>6</v>
      </c>
      <c r="E42" s="9" t="s">
        <v>21</v>
      </c>
      <c r="F42" s="21">
        <v>97665</v>
      </c>
      <c r="G42" s="34" t="s">
        <v>96</v>
      </c>
      <c r="H42" s="32" t="s">
        <v>48</v>
      </c>
      <c r="I42" s="6">
        <v>8</v>
      </c>
      <c r="J42" s="24"/>
      <c r="K42" s="24"/>
      <c r="L42" s="6"/>
      <c r="M42" s="6"/>
      <c r="N42" s="28"/>
    </row>
    <row r="43" spans="1:14" ht="24.75" customHeight="1" x14ac:dyDescent="0.2">
      <c r="B43" s="32" t="s">
        <v>4</v>
      </c>
      <c r="C43" s="32" t="s">
        <v>1</v>
      </c>
      <c r="D43" s="32" t="s">
        <v>7</v>
      </c>
      <c r="E43" s="37" t="s">
        <v>93</v>
      </c>
      <c r="F43" s="33">
        <v>10320</v>
      </c>
      <c r="G43" s="34" t="s">
        <v>150</v>
      </c>
      <c r="H43" s="32" t="s">
        <v>40</v>
      </c>
      <c r="I43" s="6">
        <f>(23.03*2.7)+(2.6*2.7)+(34.44)+(6.96)+(0.58*8.7)</f>
        <v>115.64699999999999</v>
      </c>
      <c r="J43" s="24"/>
      <c r="K43" s="24"/>
      <c r="L43" s="6"/>
      <c r="M43" s="6"/>
      <c r="N43" s="28"/>
    </row>
    <row r="44" spans="1:14" ht="25.5" x14ac:dyDescent="0.2">
      <c r="B44" s="32" t="s">
        <v>4</v>
      </c>
      <c r="C44" s="32" t="s">
        <v>1</v>
      </c>
      <c r="D44" s="32" t="s">
        <v>9</v>
      </c>
      <c r="E44" s="9" t="s">
        <v>21</v>
      </c>
      <c r="F44" s="21">
        <v>97644</v>
      </c>
      <c r="G44" s="34" t="s">
        <v>77</v>
      </c>
      <c r="H44" s="32" t="s">
        <v>40</v>
      </c>
      <c r="I44" s="6">
        <f>(2.2)+(0.8*2.2)+(2*2.2*2)</f>
        <v>12.760000000000002</v>
      </c>
      <c r="J44" s="24"/>
      <c r="K44" s="24"/>
      <c r="L44" s="6"/>
      <c r="M44" s="6"/>
      <c r="N44" s="28"/>
    </row>
    <row r="45" spans="1:14" ht="25.5" x14ac:dyDescent="0.2">
      <c r="B45" s="32" t="s">
        <v>4</v>
      </c>
      <c r="C45" s="32" t="s">
        <v>1</v>
      </c>
      <c r="D45" s="32" t="s">
        <v>12</v>
      </c>
      <c r="E45" s="9" t="s">
        <v>21</v>
      </c>
      <c r="F45" s="21">
        <v>97622</v>
      </c>
      <c r="G45" s="22" t="s">
        <v>14</v>
      </c>
      <c r="H45" s="43" t="s">
        <v>43</v>
      </c>
      <c r="I45" s="6">
        <f>(1.82+2.03)*(2.6)+(8.67)+(0.64*2.7)</f>
        <v>20.408000000000001</v>
      </c>
      <c r="J45" s="24"/>
      <c r="K45" s="24"/>
      <c r="L45" s="6"/>
      <c r="M45" s="6"/>
      <c r="N45" s="28" t="s">
        <v>47</v>
      </c>
    </row>
    <row r="46" spans="1:14" ht="25.5" x14ac:dyDescent="0.2">
      <c r="B46" s="32" t="s">
        <v>4</v>
      </c>
      <c r="C46" s="32" t="s">
        <v>1</v>
      </c>
      <c r="D46" s="32" t="s">
        <v>13</v>
      </c>
      <c r="E46" s="9" t="s">
        <v>21</v>
      </c>
      <c r="F46" s="21">
        <v>97629</v>
      </c>
      <c r="G46" s="34" t="s">
        <v>65</v>
      </c>
      <c r="H46" s="32" t="s">
        <v>43</v>
      </c>
      <c r="I46" s="6">
        <v>23.99</v>
      </c>
      <c r="J46" s="24"/>
      <c r="K46" s="24"/>
      <c r="L46" s="6"/>
      <c r="M46" s="6"/>
      <c r="N46" s="28"/>
    </row>
    <row r="47" spans="1:14" ht="37.5" customHeight="1" x14ac:dyDescent="0.2">
      <c r="A47" s="10" t="s">
        <v>19</v>
      </c>
      <c r="B47" s="32" t="s">
        <v>4</v>
      </c>
      <c r="C47" s="32" t="s">
        <v>1</v>
      </c>
      <c r="D47" s="32" t="s">
        <v>15</v>
      </c>
      <c r="E47" s="9" t="s">
        <v>93</v>
      </c>
      <c r="F47" s="21">
        <v>30304</v>
      </c>
      <c r="G47" s="34" t="s">
        <v>94</v>
      </c>
      <c r="H47" s="43" t="s">
        <v>43</v>
      </c>
      <c r="I47" s="6">
        <f>(I44*0.025)+(I43*0.07)+((I38*0.07*0.02))+((I39*0.025))+(I40*0.03)+(I41*0.12)+I45+I46</f>
        <v>77.058559000000002</v>
      </c>
      <c r="J47" s="24"/>
      <c r="K47" s="24"/>
      <c r="L47" s="6"/>
      <c r="M47" s="6"/>
    </row>
    <row r="48" spans="1:14" x14ac:dyDescent="0.2">
      <c r="B48" s="32"/>
      <c r="C48" s="32"/>
      <c r="D48" s="62"/>
      <c r="E48" s="9"/>
      <c r="F48" s="21"/>
      <c r="G48" s="22"/>
      <c r="H48" s="62"/>
      <c r="I48" s="6"/>
      <c r="J48" s="24"/>
      <c r="K48" s="24"/>
      <c r="L48" s="6"/>
      <c r="M48" s="6"/>
      <c r="N48" s="28"/>
    </row>
    <row r="49" spans="1:14" x14ac:dyDescent="0.2">
      <c r="A49" s="10" t="s">
        <v>19</v>
      </c>
      <c r="B49" s="49" t="s">
        <v>4</v>
      </c>
      <c r="C49" s="49" t="s">
        <v>2</v>
      </c>
      <c r="D49" s="49"/>
      <c r="E49" s="50"/>
      <c r="F49" s="49"/>
      <c r="G49" s="51" t="s">
        <v>103</v>
      </c>
      <c r="H49" s="51" t="s">
        <v>0</v>
      </c>
      <c r="I49" s="52" t="s">
        <v>0</v>
      </c>
      <c r="J49" s="52"/>
      <c r="K49" s="52"/>
      <c r="L49" s="53"/>
      <c r="M49" s="53"/>
    </row>
    <row r="50" spans="1:14" ht="51" x14ac:dyDescent="0.2">
      <c r="A50" s="29"/>
      <c r="B50" s="32" t="s">
        <v>4</v>
      </c>
      <c r="C50" s="32" t="s">
        <v>2</v>
      </c>
      <c r="D50" s="32" t="s">
        <v>1</v>
      </c>
      <c r="E50" s="30" t="s">
        <v>21</v>
      </c>
      <c r="F50" s="27">
        <v>89488</v>
      </c>
      <c r="G50" s="34" t="s">
        <v>35</v>
      </c>
      <c r="H50" s="43" t="s">
        <v>40</v>
      </c>
      <c r="I50" s="6">
        <f>(0.64*2.7)+((1.82+2.034)*(2.7))</f>
        <v>12.133800000000001</v>
      </c>
      <c r="J50" s="24"/>
      <c r="K50" s="24"/>
      <c r="L50" s="6"/>
      <c r="M50" s="6"/>
      <c r="N50" s="28" t="s">
        <v>51</v>
      </c>
    </row>
    <row r="51" spans="1:14" x14ac:dyDescent="0.2">
      <c r="A51" s="29"/>
      <c r="B51" s="32" t="s">
        <v>4</v>
      </c>
      <c r="C51" s="32" t="s">
        <v>2</v>
      </c>
      <c r="D51" s="80" t="s">
        <v>2</v>
      </c>
      <c r="E51" s="60" t="s">
        <v>39</v>
      </c>
      <c r="F51" s="33" t="s">
        <v>110</v>
      </c>
      <c r="G51" s="34" t="s">
        <v>148</v>
      </c>
      <c r="H51" s="80" t="s">
        <v>40</v>
      </c>
      <c r="I51" s="6">
        <f>I50</f>
        <v>12.133800000000001</v>
      </c>
      <c r="J51" s="24"/>
      <c r="K51" s="24"/>
      <c r="L51" s="6"/>
      <c r="M51" s="6"/>
      <c r="N51" s="28"/>
    </row>
    <row r="52" spans="1:14" ht="63.75" x14ac:dyDescent="0.2">
      <c r="A52" s="29"/>
      <c r="B52" s="32" t="s">
        <v>4</v>
      </c>
      <c r="C52" s="32" t="s">
        <v>2</v>
      </c>
      <c r="D52" s="80" t="s">
        <v>3</v>
      </c>
      <c r="E52" s="60" t="s">
        <v>21</v>
      </c>
      <c r="F52" s="27">
        <v>87330</v>
      </c>
      <c r="G52" s="34" t="s">
        <v>88</v>
      </c>
      <c r="H52" s="32" t="s">
        <v>43</v>
      </c>
      <c r="I52" s="6">
        <f>I50*0.03</f>
        <v>0.364014</v>
      </c>
      <c r="J52" s="24"/>
      <c r="K52" s="24"/>
      <c r="L52" s="6"/>
      <c r="M52" s="6"/>
      <c r="N52" s="28"/>
    </row>
    <row r="53" spans="1:14" ht="38.25" x14ac:dyDescent="0.2">
      <c r="A53" s="10" t="s">
        <v>19</v>
      </c>
      <c r="B53" s="32" t="s">
        <v>4</v>
      </c>
      <c r="C53" s="32" t="s">
        <v>2</v>
      </c>
      <c r="D53" s="32" t="s">
        <v>4</v>
      </c>
      <c r="E53" s="60" t="s">
        <v>21</v>
      </c>
      <c r="F53" s="27">
        <v>87879</v>
      </c>
      <c r="G53" s="34" t="s">
        <v>89</v>
      </c>
      <c r="H53" s="32" t="s">
        <v>90</v>
      </c>
      <c r="I53" s="6">
        <f>I50</f>
        <v>12.133800000000001</v>
      </c>
      <c r="J53" s="24"/>
      <c r="K53" s="24"/>
      <c r="L53" s="6"/>
      <c r="M53" s="6"/>
      <c r="N53" s="28"/>
    </row>
    <row r="54" spans="1:14" ht="38.25" x14ac:dyDescent="0.2">
      <c r="A54" s="29"/>
      <c r="B54" s="32" t="s">
        <v>4</v>
      </c>
      <c r="C54" s="32" t="s">
        <v>2</v>
      </c>
      <c r="D54" s="32" t="s">
        <v>6</v>
      </c>
      <c r="E54" s="60" t="s">
        <v>21</v>
      </c>
      <c r="F54" s="27">
        <v>87421</v>
      </c>
      <c r="G54" s="34" t="s">
        <v>91</v>
      </c>
      <c r="H54" s="32" t="s">
        <v>90</v>
      </c>
      <c r="I54" s="6">
        <f>I50</f>
        <v>12.133800000000001</v>
      </c>
      <c r="J54" s="24"/>
      <c r="K54" s="24"/>
      <c r="L54" s="6"/>
      <c r="M54" s="6"/>
      <c r="N54" s="28"/>
    </row>
    <row r="55" spans="1:14" x14ac:dyDescent="0.2">
      <c r="A55" s="29"/>
      <c r="B55" s="32"/>
      <c r="C55" s="32"/>
      <c r="D55" s="32"/>
      <c r="E55" s="60"/>
      <c r="F55" s="27"/>
      <c r="G55" s="34"/>
      <c r="H55" s="32"/>
      <c r="I55" s="6"/>
      <c r="J55" s="24"/>
      <c r="K55" s="24"/>
      <c r="L55" s="6"/>
      <c r="M55" s="6"/>
      <c r="N55" s="28"/>
    </row>
    <row r="56" spans="1:14" x14ac:dyDescent="0.2">
      <c r="A56" s="10" t="s">
        <v>19</v>
      </c>
      <c r="B56" s="49" t="s">
        <v>4</v>
      </c>
      <c r="C56" s="49" t="s">
        <v>3</v>
      </c>
      <c r="D56" s="49"/>
      <c r="E56" s="50"/>
      <c r="F56" s="49"/>
      <c r="G56" s="51" t="s">
        <v>104</v>
      </c>
      <c r="H56" s="51" t="s">
        <v>0</v>
      </c>
      <c r="I56" s="52" t="s">
        <v>0</v>
      </c>
      <c r="J56" s="52"/>
      <c r="K56" s="52"/>
      <c r="L56" s="53"/>
      <c r="M56" s="53"/>
    </row>
    <row r="57" spans="1:14" ht="25.5" x14ac:dyDescent="0.2">
      <c r="A57" s="29"/>
      <c r="B57" s="32" t="s">
        <v>4</v>
      </c>
      <c r="C57" s="32" t="s">
        <v>3</v>
      </c>
      <c r="D57" s="32" t="s">
        <v>1</v>
      </c>
      <c r="E57" s="30" t="s">
        <v>21</v>
      </c>
      <c r="F57" s="27">
        <v>88497</v>
      </c>
      <c r="G57" s="22" t="s">
        <v>8</v>
      </c>
      <c r="H57" s="43" t="s">
        <v>40</v>
      </c>
      <c r="I57" s="6">
        <v>152.63</v>
      </c>
      <c r="J57" s="24"/>
      <c r="K57" s="24"/>
      <c r="L57" s="6"/>
      <c r="M57" s="6"/>
      <c r="N57" s="28" t="s">
        <v>51</v>
      </c>
    </row>
    <row r="58" spans="1:14" ht="25.5" x14ac:dyDescent="0.2">
      <c r="A58" s="29"/>
      <c r="B58" s="32" t="s">
        <v>4</v>
      </c>
      <c r="C58" s="32" t="s">
        <v>3</v>
      </c>
      <c r="D58" s="62" t="s">
        <v>2</v>
      </c>
      <c r="E58" s="30" t="s">
        <v>21</v>
      </c>
      <c r="F58" s="27">
        <v>88483</v>
      </c>
      <c r="G58" s="34" t="s">
        <v>68</v>
      </c>
      <c r="H58" s="43" t="s">
        <v>40</v>
      </c>
      <c r="I58" s="6">
        <f>I57</f>
        <v>152.63</v>
      </c>
      <c r="J58" s="24"/>
      <c r="K58" s="24"/>
      <c r="L58" s="6"/>
      <c r="M58" s="6"/>
      <c r="N58" s="28" t="s">
        <v>51</v>
      </c>
    </row>
    <row r="59" spans="1:14" ht="25.5" x14ac:dyDescent="0.2">
      <c r="A59" s="29"/>
      <c r="B59" s="32" t="s">
        <v>4</v>
      </c>
      <c r="C59" s="32" t="s">
        <v>3</v>
      </c>
      <c r="D59" s="62" t="s">
        <v>3</v>
      </c>
      <c r="E59" s="30" t="s">
        <v>21</v>
      </c>
      <c r="F59" s="27">
        <v>88487</v>
      </c>
      <c r="G59" s="34" t="s">
        <v>34</v>
      </c>
      <c r="H59" s="43" t="s">
        <v>40</v>
      </c>
      <c r="I59" s="6">
        <f>I58</f>
        <v>152.63</v>
      </c>
      <c r="J59" s="24"/>
      <c r="K59" s="24"/>
      <c r="L59" s="6"/>
      <c r="M59" s="6"/>
      <c r="N59" s="28" t="s">
        <v>51</v>
      </c>
    </row>
    <row r="60" spans="1:14" x14ac:dyDescent="0.2">
      <c r="A60" s="29"/>
      <c r="B60" s="62"/>
      <c r="C60" s="32"/>
      <c r="D60" s="32"/>
      <c r="E60" s="30"/>
      <c r="F60" s="27"/>
      <c r="G60" s="34"/>
      <c r="H60" s="62"/>
      <c r="I60" s="6"/>
      <c r="J60" s="24"/>
      <c r="K60" s="24"/>
      <c r="L60" s="6"/>
      <c r="M60" s="6"/>
      <c r="N60" s="28"/>
    </row>
    <row r="61" spans="1:14" x14ac:dyDescent="0.2">
      <c r="A61" s="10" t="s">
        <v>19</v>
      </c>
      <c r="B61" s="49" t="s">
        <v>4</v>
      </c>
      <c r="C61" s="49" t="s">
        <v>4</v>
      </c>
      <c r="D61" s="49"/>
      <c r="E61" s="50"/>
      <c r="F61" s="49"/>
      <c r="G61" s="51" t="s">
        <v>107</v>
      </c>
      <c r="H61" s="51" t="s">
        <v>0</v>
      </c>
      <c r="I61" s="52" t="s">
        <v>0</v>
      </c>
      <c r="J61" s="52"/>
      <c r="K61" s="52"/>
      <c r="L61" s="53"/>
      <c r="M61" s="53"/>
    </row>
    <row r="62" spans="1:14" ht="12.75" customHeight="1" x14ac:dyDescent="0.2">
      <c r="A62" s="29"/>
      <c r="B62" s="32" t="s">
        <v>4</v>
      </c>
      <c r="C62" s="32" t="s">
        <v>4</v>
      </c>
      <c r="D62" s="32" t="s">
        <v>1</v>
      </c>
      <c r="E62" s="60" t="s">
        <v>39</v>
      </c>
      <c r="F62" s="33" t="s">
        <v>41</v>
      </c>
      <c r="G62" s="34" t="s">
        <v>151</v>
      </c>
      <c r="H62" s="32" t="s">
        <v>43</v>
      </c>
      <c r="I62" s="6">
        <f>(1.54*1.1*0.15)+(1.82*1.38*0.15)</f>
        <v>0.63084000000000007</v>
      </c>
      <c r="J62" s="24"/>
      <c r="K62" s="24"/>
      <c r="L62" s="6"/>
      <c r="M62" s="6"/>
      <c r="N62" s="28" t="s">
        <v>51</v>
      </c>
    </row>
    <row r="63" spans="1:14" ht="38.25" x14ac:dyDescent="0.2">
      <c r="A63" s="29"/>
      <c r="B63" s="32" t="s">
        <v>4</v>
      </c>
      <c r="C63" s="32" t="s">
        <v>4</v>
      </c>
      <c r="D63" s="62" t="s">
        <v>2</v>
      </c>
      <c r="E63" s="30" t="s">
        <v>21</v>
      </c>
      <c r="F63" s="27">
        <v>102007</v>
      </c>
      <c r="G63" s="34" t="s">
        <v>84</v>
      </c>
      <c r="H63" s="43" t="s">
        <v>40</v>
      </c>
      <c r="I63" s="6">
        <f>(1.54*1.1)+(1.82*1.38)</f>
        <v>4.2056000000000004</v>
      </c>
      <c r="J63" s="24"/>
      <c r="K63" s="24"/>
      <c r="L63" s="6"/>
      <c r="M63" s="6"/>
      <c r="N63" s="28" t="s">
        <v>51</v>
      </c>
    </row>
    <row r="64" spans="1:14" ht="38.25" x14ac:dyDescent="0.2">
      <c r="B64" s="32" t="s">
        <v>4</v>
      </c>
      <c r="C64" s="32" t="s">
        <v>4</v>
      </c>
      <c r="D64" s="62" t="s">
        <v>3</v>
      </c>
      <c r="E64" s="30" t="s">
        <v>21</v>
      </c>
      <c r="F64" s="27">
        <v>92919</v>
      </c>
      <c r="G64" s="34" t="s">
        <v>152</v>
      </c>
      <c r="H64" s="32" t="s">
        <v>46</v>
      </c>
      <c r="I64" s="6">
        <v>40</v>
      </c>
      <c r="J64" s="24"/>
      <c r="K64" s="24"/>
      <c r="L64" s="6"/>
      <c r="M64" s="6"/>
      <c r="N64" s="28"/>
    </row>
    <row r="65" spans="1:14" x14ac:dyDescent="0.2">
      <c r="B65" s="32"/>
      <c r="C65" s="32"/>
      <c r="D65" s="62"/>
      <c r="E65" s="30"/>
      <c r="F65" s="27"/>
      <c r="G65" s="34"/>
      <c r="H65" s="32"/>
      <c r="I65" s="6"/>
      <c r="J65" s="24"/>
      <c r="K65" s="24"/>
      <c r="L65" s="6"/>
      <c r="M65" s="6"/>
      <c r="N65" s="28"/>
    </row>
    <row r="66" spans="1:14" x14ac:dyDescent="0.2">
      <c r="A66" s="10" t="s">
        <v>19</v>
      </c>
      <c r="B66" s="49" t="s">
        <v>4</v>
      </c>
      <c r="C66" s="49" t="s">
        <v>6</v>
      </c>
      <c r="D66" s="49"/>
      <c r="E66" s="50"/>
      <c r="F66" s="49"/>
      <c r="G66" s="51" t="s">
        <v>61</v>
      </c>
      <c r="H66" s="51" t="s">
        <v>0</v>
      </c>
      <c r="I66" s="52" t="s">
        <v>0</v>
      </c>
      <c r="J66" s="52"/>
      <c r="K66" s="52"/>
      <c r="L66" s="53"/>
      <c r="M66" s="53"/>
    </row>
    <row r="67" spans="1:14" ht="38.25" x14ac:dyDescent="0.2">
      <c r="B67" s="32" t="s">
        <v>4</v>
      </c>
      <c r="C67" s="32" t="s">
        <v>6</v>
      </c>
      <c r="D67" s="32" t="s">
        <v>1</v>
      </c>
      <c r="E67" s="9" t="s">
        <v>21</v>
      </c>
      <c r="F67" s="21">
        <v>100699</v>
      </c>
      <c r="G67" s="34" t="s">
        <v>83</v>
      </c>
      <c r="H67" s="32" t="s">
        <v>48</v>
      </c>
      <c r="I67" s="6">
        <v>5</v>
      </c>
      <c r="J67" s="24"/>
      <c r="K67" s="24"/>
      <c r="L67" s="6"/>
      <c r="M67" s="6"/>
    </row>
    <row r="68" spans="1:14" ht="25.5" x14ac:dyDescent="0.2">
      <c r="B68" s="32" t="s">
        <v>4</v>
      </c>
      <c r="C68" s="32" t="s">
        <v>6</v>
      </c>
      <c r="D68" s="62" t="s">
        <v>2</v>
      </c>
      <c r="E68" s="37" t="s">
        <v>39</v>
      </c>
      <c r="F68" s="33" t="s">
        <v>49</v>
      </c>
      <c r="G68" s="34" t="s">
        <v>108</v>
      </c>
      <c r="H68" s="32" t="s">
        <v>40</v>
      </c>
      <c r="I68" s="26">
        <f>(6*2.2*3)+(1.1*2.2*2)</f>
        <v>44.440000000000005</v>
      </c>
      <c r="J68" s="40"/>
      <c r="K68" s="24"/>
      <c r="L68" s="6"/>
      <c r="M68" s="6"/>
      <c r="N68" s="28"/>
    </row>
    <row r="69" spans="1:14" ht="38.25" x14ac:dyDescent="0.2">
      <c r="B69" s="32" t="s">
        <v>4</v>
      </c>
      <c r="C69" s="32" t="s">
        <v>6</v>
      </c>
      <c r="D69" s="62" t="s">
        <v>3</v>
      </c>
      <c r="E69" s="37" t="s">
        <v>39</v>
      </c>
      <c r="F69" s="33" t="s">
        <v>52</v>
      </c>
      <c r="G69" s="34" t="s">
        <v>62</v>
      </c>
      <c r="H69" s="32" t="s">
        <v>40</v>
      </c>
      <c r="I69" s="26">
        <f>(0.1*6*2.2)+(0.2*5*5)</f>
        <v>6.32</v>
      </c>
      <c r="J69" s="24"/>
      <c r="K69" s="24"/>
      <c r="L69" s="6"/>
      <c r="M69" s="6"/>
      <c r="N69" s="28"/>
    </row>
    <row r="70" spans="1:14" x14ac:dyDescent="0.2">
      <c r="A70" s="29"/>
      <c r="B70" s="32" t="s">
        <v>4</v>
      </c>
      <c r="C70" s="32" t="s">
        <v>6</v>
      </c>
      <c r="D70" s="32" t="s">
        <v>4</v>
      </c>
      <c r="E70" s="37" t="s">
        <v>21</v>
      </c>
      <c r="F70" s="33">
        <v>102225</v>
      </c>
      <c r="G70" s="34" t="s">
        <v>73</v>
      </c>
      <c r="H70" s="32" t="s">
        <v>40</v>
      </c>
      <c r="I70" s="26">
        <f>(0.1*6*2.2)+(0.2*5*5)</f>
        <v>6.32</v>
      </c>
      <c r="J70" s="40"/>
      <c r="K70" s="24"/>
      <c r="L70" s="6"/>
      <c r="M70" s="6"/>
      <c r="N70" s="28"/>
    </row>
    <row r="71" spans="1:14" ht="64.5" customHeight="1" x14ac:dyDescent="0.2">
      <c r="A71" s="29"/>
      <c r="B71" s="32" t="s">
        <v>4</v>
      </c>
      <c r="C71" s="32" t="s">
        <v>6</v>
      </c>
      <c r="D71" s="32" t="s">
        <v>6</v>
      </c>
      <c r="E71" s="37" t="s">
        <v>39</v>
      </c>
      <c r="F71" s="33" t="s">
        <v>53</v>
      </c>
      <c r="G71" s="34" t="s">
        <v>74</v>
      </c>
      <c r="H71" s="43" t="s">
        <v>40</v>
      </c>
      <c r="I71" s="26">
        <f>(0.1*6*2.2)+(0.2*5*5)</f>
        <v>6.32</v>
      </c>
      <c r="J71" s="24"/>
      <c r="K71" s="24"/>
      <c r="L71" s="6"/>
      <c r="M71" s="6"/>
      <c r="N71" s="28" t="s">
        <v>47</v>
      </c>
    </row>
    <row r="72" spans="1:14" ht="14.25" customHeight="1" x14ac:dyDescent="0.2">
      <c r="B72" s="32"/>
      <c r="C72" s="32"/>
      <c r="D72" s="62"/>
      <c r="E72" s="30"/>
      <c r="F72" s="27"/>
      <c r="G72" s="34"/>
      <c r="H72" s="32"/>
      <c r="I72" s="6"/>
      <c r="J72" s="24"/>
      <c r="K72" s="24"/>
      <c r="L72" s="6"/>
      <c r="M72" s="6"/>
      <c r="N72" s="28"/>
    </row>
    <row r="73" spans="1:14" x14ac:dyDescent="0.2">
      <c r="A73" s="10" t="s">
        <v>19</v>
      </c>
      <c r="B73" s="49" t="s">
        <v>4</v>
      </c>
      <c r="C73" s="49" t="s">
        <v>7</v>
      </c>
      <c r="D73" s="49"/>
      <c r="E73" s="50"/>
      <c r="F73" s="49"/>
      <c r="G73" s="51" t="s">
        <v>105</v>
      </c>
      <c r="H73" s="51" t="s">
        <v>0</v>
      </c>
      <c r="I73" s="52" t="s">
        <v>0</v>
      </c>
      <c r="J73" s="52"/>
      <c r="K73" s="52"/>
      <c r="L73" s="53"/>
      <c r="M73" s="53"/>
    </row>
    <row r="74" spans="1:14" ht="25.5" x14ac:dyDescent="0.2">
      <c r="B74" s="32" t="s">
        <v>4</v>
      </c>
      <c r="C74" s="32" t="s">
        <v>7</v>
      </c>
      <c r="D74" s="32" t="s">
        <v>1</v>
      </c>
      <c r="E74" s="37" t="s">
        <v>39</v>
      </c>
      <c r="F74" s="33" t="s">
        <v>54</v>
      </c>
      <c r="G74" s="34" t="s">
        <v>66</v>
      </c>
      <c r="H74" s="43" t="s">
        <v>40</v>
      </c>
      <c r="I74" s="6">
        <v>200.36</v>
      </c>
      <c r="J74" s="24"/>
      <c r="K74" s="24"/>
      <c r="L74" s="6"/>
      <c r="M74" s="6"/>
      <c r="N74" s="28"/>
    </row>
    <row r="75" spans="1:14" ht="25.5" x14ac:dyDescent="0.2">
      <c r="B75" s="32" t="s">
        <v>4</v>
      </c>
      <c r="C75" s="32" t="s">
        <v>7</v>
      </c>
      <c r="D75" s="62" t="s">
        <v>2</v>
      </c>
      <c r="E75" s="37" t="s">
        <v>39</v>
      </c>
      <c r="F75" s="33" t="s">
        <v>55</v>
      </c>
      <c r="G75" s="34" t="s">
        <v>67</v>
      </c>
      <c r="H75" s="32" t="s">
        <v>45</v>
      </c>
      <c r="I75" s="6">
        <v>63.35</v>
      </c>
      <c r="J75" s="24"/>
      <c r="K75" s="24"/>
      <c r="L75" s="6"/>
      <c r="M75" s="6"/>
    </row>
    <row r="76" spans="1:14" ht="25.5" x14ac:dyDescent="0.2">
      <c r="B76" s="32" t="s">
        <v>4</v>
      </c>
      <c r="C76" s="32" t="s">
        <v>7</v>
      </c>
      <c r="D76" s="62" t="s">
        <v>3</v>
      </c>
      <c r="E76" s="9" t="s">
        <v>21</v>
      </c>
      <c r="F76" s="33">
        <v>101745</v>
      </c>
      <c r="G76" s="34" t="s">
        <v>78</v>
      </c>
      <c r="H76" s="43" t="s">
        <v>40</v>
      </c>
      <c r="I76" s="6">
        <f>I74</f>
        <v>200.36</v>
      </c>
      <c r="J76" s="24"/>
      <c r="K76" s="24"/>
      <c r="L76" s="6"/>
      <c r="M76" s="6"/>
    </row>
    <row r="77" spans="1:14" x14ac:dyDescent="0.2">
      <c r="B77" s="32" t="s">
        <v>4</v>
      </c>
      <c r="C77" s="32" t="s">
        <v>7</v>
      </c>
      <c r="D77" s="32" t="s">
        <v>4</v>
      </c>
      <c r="E77" s="37" t="s">
        <v>39</v>
      </c>
      <c r="F77" s="33" t="s">
        <v>56</v>
      </c>
      <c r="G77" s="34" t="s">
        <v>79</v>
      </c>
      <c r="H77" s="32" t="s">
        <v>45</v>
      </c>
      <c r="I77" s="6">
        <v>63.35</v>
      </c>
      <c r="J77" s="24"/>
      <c r="K77" s="24"/>
      <c r="L77" s="6"/>
      <c r="M77" s="6"/>
      <c r="N77" s="28"/>
    </row>
    <row r="78" spans="1:14" ht="20.25" customHeight="1" x14ac:dyDescent="0.2">
      <c r="B78" s="32"/>
      <c r="C78" s="32"/>
      <c r="D78" s="62"/>
      <c r="E78" s="30"/>
      <c r="F78" s="27"/>
      <c r="G78" s="34"/>
      <c r="H78" s="32"/>
      <c r="I78" s="6"/>
      <c r="J78" s="24"/>
      <c r="K78" s="24"/>
      <c r="L78" s="6"/>
      <c r="M78" s="6"/>
      <c r="N78" s="28"/>
    </row>
    <row r="79" spans="1:14" x14ac:dyDescent="0.2">
      <c r="A79" s="10" t="s">
        <v>19</v>
      </c>
      <c r="B79" s="49" t="s">
        <v>4</v>
      </c>
      <c r="C79" s="49" t="s">
        <v>9</v>
      </c>
      <c r="D79" s="49"/>
      <c r="E79" s="50"/>
      <c r="F79" s="49"/>
      <c r="G79" s="51" t="s">
        <v>106</v>
      </c>
      <c r="H79" s="51" t="s">
        <v>0</v>
      </c>
      <c r="I79" s="52" t="s">
        <v>0</v>
      </c>
      <c r="J79" s="52"/>
      <c r="K79" s="52"/>
      <c r="L79" s="53"/>
      <c r="M79" s="53"/>
    </row>
    <row r="80" spans="1:14" ht="38.25" x14ac:dyDescent="0.2">
      <c r="A80" s="29"/>
      <c r="B80" s="32" t="s">
        <v>4</v>
      </c>
      <c r="C80" s="32" t="s">
        <v>9</v>
      </c>
      <c r="D80" s="32" t="s">
        <v>1</v>
      </c>
      <c r="E80" s="37" t="s">
        <v>39</v>
      </c>
      <c r="F80" s="33" t="s">
        <v>57</v>
      </c>
      <c r="G80" s="34" t="s">
        <v>97</v>
      </c>
      <c r="H80" s="62"/>
      <c r="I80" s="6">
        <f>I42</f>
        <v>8</v>
      </c>
      <c r="J80" s="42"/>
      <c r="K80" s="24"/>
      <c r="L80" s="6"/>
      <c r="M80" s="6"/>
      <c r="N80" s="28"/>
    </row>
    <row r="81" spans="1:14" ht="12" customHeight="1" x14ac:dyDescent="0.2">
      <c r="B81" s="32"/>
      <c r="C81" s="32"/>
      <c r="D81" s="62"/>
      <c r="E81" s="30"/>
      <c r="F81" s="27"/>
      <c r="G81" s="34"/>
      <c r="H81" s="32"/>
      <c r="I81" s="6"/>
      <c r="J81" s="24"/>
      <c r="K81" s="24"/>
      <c r="L81" s="6"/>
      <c r="M81" s="6"/>
      <c r="N81" s="28"/>
    </row>
    <row r="82" spans="1:14" x14ac:dyDescent="0.2">
      <c r="A82" s="10" t="s">
        <v>19</v>
      </c>
      <c r="B82" s="49" t="s">
        <v>4</v>
      </c>
      <c r="C82" s="49" t="s">
        <v>12</v>
      </c>
      <c r="D82" s="49"/>
      <c r="E82" s="50"/>
      <c r="F82" s="49"/>
      <c r="G82" s="51" t="s">
        <v>117</v>
      </c>
      <c r="H82" s="51" t="s">
        <v>0</v>
      </c>
      <c r="I82" s="52" t="s">
        <v>0</v>
      </c>
      <c r="J82" s="52"/>
      <c r="K82" s="52"/>
      <c r="L82" s="53"/>
      <c r="M82" s="53"/>
    </row>
    <row r="83" spans="1:14" ht="141" customHeight="1" x14ac:dyDescent="0.2">
      <c r="A83" s="29"/>
      <c r="B83" s="32" t="s">
        <v>4</v>
      </c>
      <c r="C83" s="32" t="s">
        <v>12</v>
      </c>
      <c r="D83" s="32" t="s">
        <v>1</v>
      </c>
      <c r="E83" s="60" t="s">
        <v>76</v>
      </c>
      <c r="F83" s="33" t="s">
        <v>99</v>
      </c>
      <c r="G83" s="34" t="s">
        <v>101</v>
      </c>
      <c r="H83" s="32" t="s">
        <v>98</v>
      </c>
      <c r="I83" s="6">
        <v>1</v>
      </c>
      <c r="J83" s="42"/>
      <c r="K83" s="24"/>
      <c r="L83" s="6"/>
      <c r="M83" s="6"/>
      <c r="N83" s="35" t="s">
        <v>51</v>
      </c>
    </row>
    <row r="84" spans="1:14" ht="9" customHeight="1" x14ac:dyDescent="0.2">
      <c r="A84" s="29"/>
      <c r="B84" s="32"/>
      <c r="C84" s="32"/>
      <c r="D84" s="32"/>
      <c r="E84" s="60"/>
      <c r="F84" s="33"/>
      <c r="G84" s="34"/>
      <c r="H84" s="32"/>
      <c r="I84" s="6"/>
      <c r="J84" s="42"/>
      <c r="K84" s="24"/>
      <c r="L84" s="6"/>
      <c r="M84" s="6"/>
      <c r="N84" s="35"/>
    </row>
    <row r="85" spans="1:14" x14ac:dyDescent="0.2">
      <c r="A85" s="10" t="s">
        <v>19</v>
      </c>
      <c r="B85" s="44" t="s">
        <v>6</v>
      </c>
      <c r="C85" s="44"/>
      <c r="D85" s="44"/>
      <c r="E85" s="45"/>
      <c r="F85" s="44"/>
      <c r="G85" s="46" t="s">
        <v>85</v>
      </c>
      <c r="H85" s="46" t="s">
        <v>0</v>
      </c>
      <c r="I85" s="47" t="s">
        <v>0</v>
      </c>
      <c r="J85" s="47"/>
      <c r="K85" s="48"/>
      <c r="L85" s="47"/>
      <c r="M85" s="47"/>
    </row>
    <row r="86" spans="1:14" x14ac:dyDescent="0.2">
      <c r="A86" s="10" t="s">
        <v>19</v>
      </c>
      <c r="B86" s="49" t="s">
        <v>6</v>
      </c>
      <c r="C86" s="49" t="s">
        <v>1</v>
      </c>
      <c r="D86" s="49"/>
      <c r="E86" s="50"/>
      <c r="F86" s="49"/>
      <c r="G86" s="51" t="s">
        <v>104</v>
      </c>
      <c r="H86" s="51" t="s">
        <v>0</v>
      </c>
      <c r="I86" s="52" t="s">
        <v>0</v>
      </c>
      <c r="J86" s="52"/>
      <c r="K86" s="52"/>
      <c r="L86" s="53"/>
      <c r="M86" s="53"/>
    </row>
    <row r="87" spans="1:14" ht="25.5" x14ac:dyDescent="0.2">
      <c r="A87" s="29"/>
      <c r="B87" s="32" t="s">
        <v>6</v>
      </c>
      <c r="C87" s="32" t="s">
        <v>1</v>
      </c>
      <c r="D87" s="32" t="s">
        <v>1</v>
      </c>
      <c r="E87" s="30" t="s">
        <v>21</v>
      </c>
      <c r="F87" s="27">
        <v>88497</v>
      </c>
      <c r="G87" s="22" t="s">
        <v>8</v>
      </c>
      <c r="H87" s="43" t="s">
        <v>40</v>
      </c>
      <c r="I87" s="6">
        <f>(10.355*2.7)+((8.1+4.05)*2.7)+(1.49*2*2.7)</f>
        <v>68.809500000000014</v>
      </c>
      <c r="J87" s="24"/>
      <c r="K87" s="24"/>
      <c r="L87" s="6"/>
      <c r="M87" s="6"/>
      <c r="N87" s="28" t="s">
        <v>51</v>
      </c>
    </row>
    <row r="88" spans="1:14" ht="25.5" x14ac:dyDescent="0.2">
      <c r="A88" s="29"/>
      <c r="B88" s="32" t="s">
        <v>6</v>
      </c>
      <c r="C88" s="32" t="s">
        <v>1</v>
      </c>
      <c r="D88" s="43" t="s">
        <v>2</v>
      </c>
      <c r="E88" s="30" t="s">
        <v>21</v>
      </c>
      <c r="F88" s="27">
        <v>88483</v>
      </c>
      <c r="G88" s="34" t="s">
        <v>68</v>
      </c>
      <c r="H88" s="43" t="s">
        <v>40</v>
      </c>
      <c r="I88" s="6">
        <f>I87</f>
        <v>68.809500000000014</v>
      </c>
      <c r="J88" s="24"/>
      <c r="K88" s="24"/>
      <c r="L88" s="6"/>
      <c r="M88" s="6"/>
      <c r="N88" s="28" t="s">
        <v>51</v>
      </c>
    </row>
    <row r="89" spans="1:14" ht="25.5" x14ac:dyDescent="0.2">
      <c r="A89" s="29"/>
      <c r="B89" s="32" t="s">
        <v>6</v>
      </c>
      <c r="C89" s="32" t="s">
        <v>1</v>
      </c>
      <c r="D89" s="43" t="s">
        <v>3</v>
      </c>
      <c r="E89" s="30" t="s">
        <v>21</v>
      </c>
      <c r="F89" s="27">
        <v>88487</v>
      </c>
      <c r="G89" s="34" t="s">
        <v>34</v>
      </c>
      <c r="H89" s="43" t="s">
        <v>40</v>
      </c>
      <c r="I89" s="6">
        <f>I88</f>
        <v>68.809500000000014</v>
      </c>
      <c r="J89" s="24"/>
      <c r="K89" s="24"/>
      <c r="L89" s="6"/>
      <c r="M89" s="6"/>
      <c r="N89" s="28" t="s">
        <v>51</v>
      </c>
    </row>
    <row r="90" spans="1:14" x14ac:dyDescent="0.2">
      <c r="A90" s="29"/>
      <c r="B90" s="32"/>
      <c r="C90" s="32"/>
      <c r="D90" s="62"/>
      <c r="E90" s="30"/>
      <c r="F90" s="27"/>
      <c r="G90" s="34"/>
      <c r="H90" s="62"/>
      <c r="I90" s="6"/>
      <c r="J90" s="24"/>
      <c r="K90" s="24"/>
      <c r="L90" s="6"/>
      <c r="M90" s="6"/>
      <c r="N90" s="28"/>
    </row>
    <row r="91" spans="1:14" x14ac:dyDescent="0.2">
      <c r="A91" s="10" t="s">
        <v>19</v>
      </c>
      <c r="B91" s="61" t="s">
        <v>7</v>
      </c>
      <c r="C91" s="61"/>
      <c r="D91" s="61"/>
      <c r="E91" s="45"/>
      <c r="F91" s="61"/>
      <c r="G91" s="46" t="s">
        <v>86</v>
      </c>
      <c r="H91" s="46" t="s">
        <v>0</v>
      </c>
      <c r="I91" s="47" t="s">
        <v>0</v>
      </c>
      <c r="J91" s="47"/>
      <c r="K91" s="48"/>
      <c r="L91" s="47"/>
      <c r="M91" s="47"/>
    </row>
    <row r="92" spans="1:14" x14ac:dyDescent="0.2">
      <c r="A92" s="10" t="s">
        <v>19</v>
      </c>
      <c r="B92" s="49" t="s">
        <v>7</v>
      </c>
      <c r="C92" s="49" t="s">
        <v>1</v>
      </c>
      <c r="D92" s="49"/>
      <c r="E92" s="50"/>
      <c r="F92" s="49"/>
      <c r="G92" s="51" t="s">
        <v>103</v>
      </c>
      <c r="H92" s="51" t="s">
        <v>0</v>
      </c>
      <c r="I92" s="52" t="s">
        <v>0</v>
      </c>
      <c r="J92" s="52"/>
      <c r="K92" s="52"/>
      <c r="L92" s="53"/>
      <c r="M92" s="53"/>
    </row>
    <row r="93" spans="1:14" ht="51" x14ac:dyDescent="0.2">
      <c r="A93" s="29"/>
      <c r="B93" s="32" t="s">
        <v>7</v>
      </c>
      <c r="C93" s="32" t="s">
        <v>1</v>
      </c>
      <c r="D93" s="32" t="s">
        <v>1</v>
      </c>
      <c r="E93" s="30" t="s">
        <v>21</v>
      </c>
      <c r="F93" s="27">
        <v>89488</v>
      </c>
      <c r="G93" s="34" t="s">
        <v>35</v>
      </c>
      <c r="H93" s="62" t="s">
        <v>40</v>
      </c>
      <c r="I93" s="6">
        <f>(3.66*2.7)+(1.22*2.7)</f>
        <v>13.176000000000002</v>
      </c>
      <c r="J93" s="24"/>
      <c r="K93" s="24"/>
      <c r="L93" s="6"/>
      <c r="M93" s="6"/>
      <c r="N93" s="28" t="s">
        <v>51</v>
      </c>
    </row>
    <row r="94" spans="1:14" x14ac:dyDescent="0.2">
      <c r="A94" s="29"/>
      <c r="B94" s="32" t="s">
        <v>7</v>
      </c>
      <c r="C94" s="32" t="s">
        <v>1</v>
      </c>
      <c r="D94" s="80" t="s">
        <v>2</v>
      </c>
      <c r="E94" s="60" t="s">
        <v>39</v>
      </c>
      <c r="F94" s="33" t="s">
        <v>110</v>
      </c>
      <c r="G94" s="34" t="s">
        <v>148</v>
      </c>
      <c r="H94" s="80" t="s">
        <v>40</v>
      </c>
      <c r="I94" s="6">
        <f>I93</f>
        <v>13.176000000000002</v>
      </c>
      <c r="J94" s="24"/>
      <c r="K94" s="24"/>
      <c r="L94" s="6"/>
      <c r="M94" s="6"/>
      <c r="N94" s="28"/>
    </row>
    <row r="95" spans="1:14" ht="63.75" x14ac:dyDescent="0.2">
      <c r="A95" s="29"/>
      <c r="B95" s="32" t="s">
        <v>7</v>
      </c>
      <c r="C95" s="32" t="s">
        <v>1</v>
      </c>
      <c r="D95" s="80" t="s">
        <v>3</v>
      </c>
      <c r="E95" s="30" t="s">
        <v>21</v>
      </c>
      <c r="F95" s="27">
        <v>87330</v>
      </c>
      <c r="G95" s="34" t="s">
        <v>88</v>
      </c>
      <c r="H95" s="32" t="s">
        <v>43</v>
      </c>
      <c r="I95" s="6">
        <f>I93*0.03</f>
        <v>0.39528000000000002</v>
      </c>
      <c r="J95" s="24"/>
      <c r="K95" s="24"/>
      <c r="L95" s="6"/>
      <c r="M95" s="6"/>
      <c r="N95" s="28"/>
    </row>
    <row r="96" spans="1:14" ht="38.25" x14ac:dyDescent="0.2">
      <c r="A96" s="10" t="s">
        <v>19</v>
      </c>
      <c r="B96" s="32" t="s">
        <v>7</v>
      </c>
      <c r="C96" s="32" t="s">
        <v>1</v>
      </c>
      <c r="D96" s="32" t="s">
        <v>4</v>
      </c>
      <c r="E96" s="60" t="s">
        <v>21</v>
      </c>
      <c r="F96" s="27">
        <v>87879</v>
      </c>
      <c r="G96" s="34" t="s">
        <v>89</v>
      </c>
      <c r="H96" s="32" t="s">
        <v>90</v>
      </c>
      <c r="I96" s="6">
        <f>I93</f>
        <v>13.176000000000002</v>
      </c>
      <c r="J96" s="24"/>
      <c r="K96" s="24"/>
      <c r="L96" s="6"/>
      <c r="M96" s="6"/>
      <c r="N96" s="28"/>
    </row>
    <row r="97" spans="1:14" ht="38.25" x14ac:dyDescent="0.2">
      <c r="B97" s="32" t="s">
        <v>7</v>
      </c>
      <c r="C97" s="32" t="s">
        <v>1</v>
      </c>
      <c r="D97" s="32" t="s">
        <v>6</v>
      </c>
      <c r="E97" s="60" t="s">
        <v>21</v>
      </c>
      <c r="F97" s="27">
        <v>87421</v>
      </c>
      <c r="G97" s="34" t="s">
        <v>91</v>
      </c>
      <c r="H97" s="32" t="s">
        <v>90</v>
      </c>
      <c r="I97" s="6">
        <f>I93</f>
        <v>13.176000000000002</v>
      </c>
      <c r="J97" s="24"/>
      <c r="K97" s="24"/>
      <c r="L97" s="6"/>
      <c r="M97" s="6"/>
      <c r="N97" s="28"/>
    </row>
    <row r="98" spans="1:14" x14ac:dyDescent="0.2">
      <c r="B98" s="32"/>
      <c r="C98" s="32"/>
      <c r="D98" s="32"/>
      <c r="E98" s="60"/>
      <c r="F98" s="27"/>
      <c r="G98" s="34"/>
      <c r="H98" s="32"/>
      <c r="I98" s="6"/>
      <c r="J98" s="24"/>
      <c r="K98" s="24"/>
      <c r="L98" s="6"/>
      <c r="M98" s="6"/>
      <c r="N98" s="28"/>
    </row>
    <row r="99" spans="1:14" x14ac:dyDescent="0.2">
      <c r="A99" s="10" t="s">
        <v>19</v>
      </c>
      <c r="B99" s="49" t="s">
        <v>7</v>
      </c>
      <c r="C99" s="49" t="s">
        <v>2</v>
      </c>
      <c r="D99" s="49"/>
      <c r="E99" s="50"/>
      <c r="F99" s="49"/>
      <c r="G99" s="51" t="s">
        <v>61</v>
      </c>
      <c r="H99" s="51" t="s">
        <v>0</v>
      </c>
      <c r="I99" s="52" t="s">
        <v>0</v>
      </c>
      <c r="J99" s="52"/>
      <c r="K99" s="52"/>
      <c r="L99" s="53"/>
      <c r="M99" s="53"/>
    </row>
    <row r="100" spans="1:14" ht="51" x14ac:dyDescent="0.2">
      <c r="A100" s="29"/>
      <c r="B100" s="32" t="s">
        <v>7</v>
      </c>
      <c r="C100" s="32" t="s">
        <v>2</v>
      </c>
      <c r="D100" s="32" t="s">
        <v>1</v>
      </c>
      <c r="E100" s="30" t="s">
        <v>21</v>
      </c>
      <c r="F100" s="27">
        <v>90844</v>
      </c>
      <c r="G100" s="34" t="s">
        <v>87</v>
      </c>
      <c r="H100" s="32" t="s">
        <v>48</v>
      </c>
      <c r="I100" s="6">
        <v>1</v>
      </c>
      <c r="J100" s="24"/>
      <c r="K100" s="24"/>
      <c r="L100" s="6"/>
      <c r="M100" s="6"/>
      <c r="N100" s="28"/>
    </row>
    <row r="101" spans="1:14" x14ac:dyDescent="0.2">
      <c r="B101" s="32" t="s">
        <v>7</v>
      </c>
      <c r="C101" s="32" t="s">
        <v>2</v>
      </c>
      <c r="D101" s="65" t="s">
        <v>2</v>
      </c>
      <c r="E101" s="37" t="s">
        <v>39</v>
      </c>
      <c r="F101" s="33" t="s">
        <v>55</v>
      </c>
      <c r="G101" s="34" t="s">
        <v>72</v>
      </c>
      <c r="H101" s="32" t="s">
        <v>40</v>
      </c>
      <c r="I101" s="26">
        <f>0.9*2.2*3</f>
        <v>5.94</v>
      </c>
      <c r="J101" s="40"/>
      <c r="K101" s="24"/>
      <c r="L101" s="6"/>
      <c r="M101" s="6"/>
      <c r="N101" s="28"/>
    </row>
    <row r="102" spans="1:14" ht="38.25" x14ac:dyDescent="0.2">
      <c r="B102" s="32" t="s">
        <v>7</v>
      </c>
      <c r="C102" s="32" t="s">
        <v>2</v>
      </c>
      <c r="D102" s="65" t="s">
        <v>3</v>
      </c>
      <c r="E102" s="37" t="s">
        <v>39</v>
      </c>
      <c r="F102" s="33" t="s">
        <v>54</v>
      </c>
      <c r="G102" s="34" t="s">
        <v>62</v>
      </c>
      <c r="H102" s="32" t="s">
        <v>40</v>
      </c>
      <c r="I102" s="26">
        <f>(0.1*2*2.2)+(0.2*1*5)</f>
        <v>1.44</v>
      </c>
      <c r="J102" s="24"/>
      <c r="K102" s="24"/>
      <c r="L102" s="6"/>
      <c r="M102" s="6"/>
      <c r="N102" s="28"/>
    </row>
    <row r="103" spans="1:14" x14ac:dyDescent="0.2">
      <c r="B103" s="32" t="s">
        <v>7</v>
      </c>
      <c r="C103" s="32" t="s">
        <v>2</v>
      </c>
      <c r="D103" s="32" t="s">
        <v>4</v>
      </c>
      <c r="E103" s="37" t="s">
        <v>21</v>
      </c>
      <c r="F103" s="33">
        <v>102225</v>
      </c>
      <c r="G103" s="34" t="s">
        <v>73</v>
      </c>
      <c r="H103" s="32" t="s">
        <v>40</v>
      </c>
      <c r="I103" s="26">
        <v>1.44</v>
      </c>
      <c r="J103" s="40"/>
      <c r="K103" s="24"/>
      <c r="L103" s="6"/>
      <c r="M103" s="6"/>
      <c r="N103" s="28"/>
    </row>
    <row r="104" spans="1:14" ht="64.5" customHeight="1" x14ac:dyDescent="0.2">
      <c r="B104" s="32" t="s">
        <v>7</v>
      </c>
      <c r="C104" s="32" t="s">
        <v>2</v>
      </c>
      <c r="D104" s="32" t="s">
        <v>6</v>
      </c>
      <c r="E104" s="37" t="s">
        <v>39</v>
      </c>
      <c r="F104" s="33" t="s">
        <v>56</v>
      </c>
      <c r="G104" s="34" t="s">
        <v>74</v>
      </c>
      <c r="H104" s="65" t="s">
        <v>40</v>
      </c>
      <c r="I104" s="26">
        <v>1.44</v>
      </c>
      <c r="J104" s="24"/>
      <c r="K104" s="24"/>
      <c r="L104" s="6"/>
      <c r="M104" s="6"/>
      <c r="N104" s="28" t="s">
        <v>47</v>
      </c>
    </row>
    <row r="105" spans="1:14" x14ac:dyDescent="0.2">
      <c r="B105" s="32"/>
      <c r="C105" s="32"/>
      <c r="D105" s="65"/>
      <c r="E105" s="37"/>
      <c r="F105" s="33"/>
      <c r="G105" s="34"/>
      <c r="H105" s="32"/>
      <c r="I105" s="26"/>
      <c r="J105" s="24"/>
      <c r="K105" s="24"/>
      <c r="L105" s="6"/>
      <c r="M105" s="6"/>
      <c r="N105" s="28"/>
    </row>
    <row r="106" spans="1:14" x14ac:dyDescent="0.2">
      <c r="A106" s="10" t="s">
        <v>19</v>
      </c>
      <c r="B106" s="49" t="s">
        <v>7</v>
      </c>
      <c r="C106" s="49" t="s">
        <v>3</v>
      </c>
      <c r="D106" s="49"/>
      <c r="E106" s="50"/>
      <c r="F106" s="49"/>
      <c r="G106" s="51" t="s">
        <v>104</v>
      </c>
      <c r="H106" s="51" t="s">
        <v>0</v>
      </c>
      <c r="I106" s="52" t="s">
        <v>0</v>
      </c>
      <c r="J106" s="52"/>
      <c r="K106" s="52"/>
      <c r="L106" s="53"/>
      <c r="M106" s="53"/>
    </row>
    <row r="107" spans="1:14" ht="25.5" x14ac:dyDescent="0.2">
      <c r="A107" s="29"/>
      <c r="B107" s="32" t="s">
        <v>7</v>
      </c>
      <c r="C107" s="32" t="s">
        <v>3</v>
      </c>
      <c r="D107" s="32" t="s">
        <v>1</v>
      </c>
      <c r="E107" s="30" t="s">
        <v>21</v>
      </c>
      <c r="F107" s="27">
        <v>88497</v>
      </c>
      <c r="G107" s="22" t="s">
        <v>8</v>
      </c>
      <c r="H107" s="62" t="s">
        <v>40</v>
      </c>
      <c r="I107" s="6">
        <f>(8.15+4.977+4.977+1.066+1.066+0.8+0.8+0.2+2.965+1.343+1.066)*2.7</f>
        <v>74.006999999999991</v>
      </c>
      <c r="J107" s="24"/>
      <c r="K107" s="24"/>
      <c r="L107" s="6"/>
      <c r="M107" s="6"/>
      <c r="N107" s="28" t="s">
        <v>51</v>
      </c>
    </row>
    <row r="108" spans="1:14" ht="25.5" x14ac:dyDescent="0.2">
      <c r="A108" s="29"/>
      <c r="B108" s="32" t="s">
        <v>7</v>
      </c>
      <c r="C108" s="32" t="s">
        <v>3</v>
      </c>
      <c r="D108" s="65" t="s">
        <v>2</v>
      </c>
      <c r="E108" s="30" t="s">
        <v>21</v>
      </c>
      <c r="F108" s="27">
        <v>88483</v>
      </c>
      <c r="G108" s="34" t="s">
        <v>68</v>
      </c>
      <c r="H108" s="62" t="s">
        <v>40</v>
      </c>
      <c r="I108" s="6">
        <f>I107</f>
        <v>74.006999999999991</v>
      </c>
      <c r="J108" s="24"/>
      <c r="K108" s="24"/>
      <c r="L108" s="6"/>
      <c r="M108" s="6"/>
      <c r="N108" s="28" t="s">
        <v>51</v>
      </c>
    </row>
    <row r="109" spans="1:14" ht="25.5" x14ac:dyDescent="0.2">
      <c r="A109" s="29"/>
      <c r="B109" s="32" t="s">
        <v>7</v>
      </c>
      <c r="C109" s="32" t="s">
        <v>3</v>
      </c>
      <c r="D109" s="65" t="s">
        <v>3</v>
      </c>
      <c r="E109" s="30" t="s">
        <v>21</v>
      </c>
      <c r="F109" s="27">
        <v>88487</v>
      </c>
      <c r="G109" s="34" t="s">
        <v>34</v>
      </c>
      <c r="H109" s="62" t="s">
        <v>40</v>
      </c>
      <c r="I109" s="6">
        <f>I108</f>
        <v>74.006999999999991</v>
      </c>
      <c r="J109" s="24"/>
      <c r="K109" s="24"/>
      <c r="L109" s="6"/>
      <c r="M109" s="6"/>
      <c r="N109" s="28" t="s">
        <v>51</v>
      </c>
    </row>
    <row r="111" spans="1:14" x14ac:dyDescent="0.2">
      <c r="A111" s="10" t="s">
        <v>19</v>
      </c>
      <c r="B111" s="61" t="s">
        <v>9</v>
      </c>
      <c r="C111" s="61"/>
      <c r="D111" s="61"/>
      <c r="E111" s="45"/>
      <c r="F111" s="61"/>
      <c r="G111" s="46" t="s">
        <v>100</v>
      </c>
      <c r="H111" s="46" t="s">
        <v>0</v>
      </c>
      <c r="I111" s="47" t="s">
        <v>0</v>
      </c>
      <c r="J111" s="47"/>
      <c r="K111" s="48"/>
      <c r="L111" s="47"/>
      <c r="M111" s="47"/>
    </row>
    <row r="112" spans="1:14" x14ac:dyDescent="0.2">
      <c r="A112" s="10" t="s">
        <v>19</v>
      </c>
      <c r="B112" s="49" t="s">
        <v>9</v>
      </c>
      <c r="C112" s="49" t="s">
        <v>1</v>
      </c>
      <c r="D112" s="49"/>
      <c r="E112" s="50"/>
      <c r="F112" s="49"/>
      <c r="G112" s="51" t="s">
        <v>104</v>
      </c>
      <c r="H112" s="51" t="s">
        <v>0</v>
      </c>
      <c r="I112" s="52" t="s">
        <v>0</v>
      </c>
      <c r="J112" s="52"/>
      <c r="K112" s="52"/>
      <c r="L112" s="53"/>
      <c r="M112" s="53"/>
    </row>
    <row r="113" spans="1:16" ht="25.5" x14ac:dyDescent="0.2">
      <c r="A113" s="29"/>
      <c r="B113" s="32" t="s">
        <v>9</v>
      </c>
      <c r="C113" s="32" t="s">
        <v>1</v>
      </c>
      <c r="D113" s="32" t="s">
        <v>1</v>
      </c>
      <c r="E113" s="30" t="s">
        <v>21</v>
      </c>
      <c r="F113" s="27">
        <v>88497</v>
      </c>
      <c r="G113" s="22" t="s">
        <v>8</v>
      </c>
      <c r="H113" s="62" t="s">
        <v>40</v>
      </c>
      <c r="I113" s="6">
        <f>(8.6+8.34)*2*2.7</f>
        <v>91.475999999999999</v>
      </c>
      <c r="J113" s="24"/>
      <c r="K113" s="24"/>
      <c r="L113" s="6"/>
      <c r="M113" s="6"/>
      <c r="N113" s="28" t="s">
        <v>51</v>
      </c>
    </row>
    <row r="114" spans="1:16" ht="25.5" x14ac:dyDescent="0.2">
      <c r="A114" s="29"/>
      <c r="B114" s="32" t="s">
        <v>9</v>
      </c>
      <c r="C114" s="32" t="s">
        <v>1</v>
      </c>
      <c r="D114" s="62" t="s">
        <v>2</v>
      </c>
      <c r="E114" s="30" t="s">
        <v>21</v>
      </c>
      <c r="F114" s="27">
        <v>88483</v>
      </c>
      <c r="G114" s="34" t="s">
        <v>68</v>
      </c>
      <c r="H114" s="62" t="s">
        <v>40</v>
      </c>
      <c r="I114" s="6">
        <f>I113</f>
        <v>91.475999999999999</v>
      </c>
      <c r="J114" s="24"/>
      <c r="K114" s="24"/>
      <c r="L114" s="6"/>
      <c r="M114" s="6"/>
      <c r="N114" s="28" t="s">
        <v>51</v>
      </c>
    </row>
    <row r="115" spans="1:16" ht="25.5" x14ac:dyDescent="0.2">
      <c r="A115" s="29"/>
      <c r="B115" s="32" t="s">
        <v>9</v>
      </c>
      <c r="C115" s="32" t="s">
        <v>1</v>
      </c>
      <c r="D115" s="62" t="s">
        <v>3</v>
      </c>
      <c r="E115" s="30" t="s">
        <v>21</v>
      </c>
      <c r="F115" s="27">
        <v>88487</v>
      </c>
      <c r="G115" s="34" t="s">
        <v>34</v>
      </c>
      <c r="H115" s="62" t="s">
        <v>40</v>
      </c>
      <c r="I115" s="6">
        <f>I114</f>
        <v>91.475999999999999</v>
      </c>
      <c r="J115" s="24"/>
      <c r="K115" s="24"/>
      <c r="L115" s="6"/>
      <c r="M115" s="6"/>
      <c r="N115" s="28" t="s">
        <v>51</v>
      </c>
    </row>
    <row r="116" spans="1:16" x14ac:dyDescent="0.2">
      <c r="A116" s="29"/>
      <c r="B116" s="32"/>
      <c r="C116" s="32"/>
      <c r="D116" s="32"/>
      <c r="E116" s="30"/>
      <c r="F116" s="27"/>
      <c r="G116" s="34"/>
      <c r="H116" s="62"/>
      <c r="I116" s="6"/>
      <c r="J116" s="24"/>
      <c r="K116" s="24"/>
      <c r="L116" s="6"/>
      <c r="M116" s="6"/>
      <c r="N116" s="28"/>
    </row>
    <row r="117" spans="1:16" x14ac:dyDescent="0.2">
      <c r="A117" s="10" t="s">
        <v>19</v>
      </c>
      <c r="B117" s="49" t="s">
        <v>9</v>
      </c>
      <c r="C117" s="49" t="s">
        <v>2</v>
      </c>
      <c r="D117" s="49"/>
      <c r="E117" s="50"/>
      <c r="F117" s="49"/>
      <c r="G117" s="51" t="s">
        <v>109</v>
      </c>
      <c r="H117" s="51" t="s">
        <v>0</v>
      </c>
      <c r="I117" s="52" t="s">
        <v>0</v>
      </c>
      <c r="J117" s="52"/>
      <c r="K117" s="52"/>
      <c r="L117" s="53"/>
      <c r="M117" s="53"/>
      <c r="P117" s="83"/>
    </row>
    <row r="118" spans="1:16" ht="38.25" x14ac:dyDescent="0.2">
      <c r="A118" s="29"/>
      <c r="B118" s="32" t="s">
        <v>9</v>
      </c>
      <c r="C118" s="32" t="s">
        <v>2</v>
      </c>
      <c r="D118" s="32" t="s">
        <v>1</v>
      </c>
      <c r="E118" s="30" t="s">
        <v>39</v>
      </c>
      <c r="F118" s="33" t="s">
        <v>142</v>
      </c>
      <c r="G118" s="34" t="s">
        <v>160</v>
      </c>
      <c r="H118" s="32" t="s">
        <v>48</v>
      </c>
      <c r="I118" s="6">
        <v>2</v>
      </c>
      <c r="J118" s="24"/>
      <c r="K118" s="24"/>
      <c r="L118" s="6"/>
      <c r="M118" s="6"/>
      <c r="N118" s="35" t="s">
        <v>51</v>
      </c>
    </row>
    <row r="119" spans="1:16" ht="25.5" x14ac:dyDescent="0.2">
      <c r="A119" s="29"/>
      <c r="B119" s="32" t="s">
        <v>9</v>
      </c>
      <c r="C119" s="32" t="s">
        <v>2</v>
      </c>
      <c r="D119" s="32" t="s">
        <v>2</v>
      </c>
      <c r="E119" s="30" t="s">
        <v>39</v>
      </c>
      <c r="F119" s="33" t="s">
        <v>146</v>
      </c>
      <c r="G119" s="34" t="s">
        <v>111</v>
      </c>
      <c r="H119" s="32" t="s">
        <v>48</v>
      </c>
      <c r="I119" s="6">
        <v>2</v>
      </c>
      <c r="J119" s="24"/>
      <c r="K119" s="24"/>
      <c r="L119" s="6"/>
      <c r="M119" s="6"/>
      <c r="N119" s="35"/>
    </row>
    <row r="120" spans="1:16" ht="25.5" x14ac:dyDescent="0.2">
      <c r="A120" s="29"/>
      <c r="B120" s="32" t="s">
        <v>9</v>
      </c>
      <c r="C120" s="32" t="s">
        <v>2</v>
      </c>
      <c r="D120" s="32" t="s">
        <v>3</v>
      </c>
      <c r="E120" s="30" t="s">
        <v>39</v>
      </c>
      <c r="F120" s="33" t="s">
        <v>147</v>
      </c>
      <c r="G120" s="34" t="s">
        <v>112</v>
      </c>
      <c r="H120" s="32" t="s">
        <v>48</v>
      </c>
      <c r="I120" s="6">
        <v>1</v>
      </c>
      <c r="J120" s="24"/>
      <c r="K120" s="24"/>
      <c r="L120" s="6"/>
      <c r="M120" s="6"/>
      <c r="N120" s="35"/>
    </row>
    <row r="121" spans="1:16" x14ac:dyDescent="0.2">
      <c r="A121" s="29"/>
      <c r="B121" s="32" t="s">
        <v>9</v>
      </c>
      <c r="C121" s="32" t="s">
        <v>2</v>
      </c>
      <c r="D121" s="32" t="s">
        <v>7</v>
      </c>
      <c r="E121" s="60" t="s">
        <v>58</v>
      </c>
      <c r="F121" s="33" t="s">
        <v>114</v>
      </c>
      <c r="G121" s="34" t="s">
        <v>113</v>
      </c>
      <c r="H121" s="32" t="s">
        <v>48</v>
      </c>
      <c r="I121" s="6">
        <v>1</v>
      </c>
      <c r="J121" s="24"/>
      <c r="K121" s="24"/>
      <c r="L121" s="6"/>
      <c r="M121" s="6"/>
      <c r="N121" s="35"/>
    </row>
    <row r="122" spans="1:16" x14ac:dyDescent="0.2">
      <c r="A122" s="29"/>
      <c r="B122" s="32"/>
      <c r="C122" s="32"/>
      <c r="D122" s="32"/>
      <c r="E122" s="30"/>
      <c r="F122" s="27"/>
      <c r="G122" s="34"/>
      <c r="H122" s="80"/>
      <c r="I122" s="6"/>
      <c r="J122" s="24"/>
      <c r="K122" s="24"/>
      <c r="L122" s="6"/>
      <c r="M122" s="6"/>
      <c r="N122" s="28"/>
    </row>
    <row r="123" spans="1:16" x14ac:dyDescent="0.2">
      <c r="A123" s="10" t="s">
        <v>19</v>
      </c>
      <c r="B123" s="49" t="s">
        <v>9</v>
      </c>
      <c r="C123" s="49" t="s">
        <v>3</v>
      </c>
      <c r="D123" s="49"/>
      <c r="E123" s="50"/>
      <c r="F123" s="49"/>
      <c r="G123" s="51" t="s">
        <v>61</v>
      </c>
      <c r="H123" s="51" t="s">
        <v>0</v>
      </c>
      <c r="I123" s="52" t="s">
        <v>0</v>
      </c>
      <c r="J123" s="52"/>
      <c r="K123" s="52"/>
      <c r="L123" s="53"/>
      <c r="M123" s="53"/>
    </row>
    <row r="124" spans="1:16" ht="38.25" x14ac:dyDescent="0.2">
      <c r="B124" s="32" t="s">
        <v>9</v>
      </c>
      <c r="C124" s="32" t="s">
        <v>3</v>
      </c>
      <c r="D124" s="32" t="s">
        <v>1</v>
      </c>
      <c r="E124" s="9" t="s">
        <v>21</v>
      </c>
      <c r="F124" s="21">
        <v>100699</v>
      </c>
      <c r="G124" s="34" t="s">
        <v>83</v>
      </c>
      <c r="H124" s="32" t="s">
        <v>48</v>
      </c>
      <c r="I124" s="6">
        <v>2</v>
      </c>
      <c r="J124" s="24"/>
      <c r="K124" s="24"/>
      <c r="L124" s="6"/>
      <c r="M124" s="6"/>
    </row>
    <row r="125" spans="1:16" x14ac:dyDescent="0.2">
      <c r="B125" s="32" t="s">
        <v>9</v>
      </c>
      <c r="C125" s="32" t="s">
        <v>3</v>
      </c>
      <c r="D125" s="65" t="s">
        <v>2</v>
      </c>
      <c r="E125" s="37" t="s">
        <v>39</v>
      </c>
      <c r="F125" s="33" t="s">
        <v>49</v>
      </c>
      <c r="G125" s="34" t="s">
        <v>119</v>
      </c>
      <c r="H125" s="32" t="s">
        <v>40</v>
      </c>
      <c r="I125" s="26">
        <f>(2.04*2.1*3)</f>
        <v>12.852000000000002</v>
      </c>
      <c r="J125" s="40"/>
      <c r="K125" s="24"/>
      <c r="L125" s="6"/>
      <c r="M125" s="6"/>
      <c r="N125" s="28"/>
    </row>
    <row r="126" spans="1:16" ht="38.25" x14ac:dyDescent="0.2">
      <c r="B126" s="32" t="s">
        <v>9</v>
      </c>
      <c r="C126" s="32" t="s">
        <v>3</v>
      </c>
      <c r="D126" s="65" t="s">
        <v>3</v>
      </c>
      <c r="E126" s="37" t="s">
        <v>39</v>
      </c>
      <c r="F126" s="33" t="s">
        <v>52</v>
      </c>
      <c r="G126" s="34" t="s">
        <v>62</v>
      </c>
      <c r="H126" s="32" t="s">
        <v>40</v>
      </c>
      <c r="I126" s="26">
        <f>(0.1*4*2.2)+(0.2*2*6)</f>
        <v>3.2800000000000002</v>
      </c>
      <c r="J126" s="24"/>
      <c r="K126" s="24"/>
      <c r="L126" s="6"/>
      <c r="M126" s="6"/>
      <c r="N126" s="28"/>
    </row>
    <row r="127" spans="1:16" x14ac:dyDescent="0.2">
      <c r="A127" s="29"/>
      <c r="B127" s="32" t="s">
        <v>9</v>
      </c>
      <c r="C127" s="32" t="s">
        <v>3</v>
      </c>
      <c r="D127" s="32" t="s">
        <v>4</v>
      </c>
      <c r="E127" s="37" t="s">
        <v>21</v>
      </c>
      <c r="F127" s="33">
        <v>102225</v>
      </c>
      <c r="G127" s="34" t="s">
        <v>73</v>
      </c>
      <c r="H127" s="32" t="s">
        <v>40</v>
      </c>
      <c r="I127" s="26">
        <f>(0.1*4*2.2)+(0.2*2*6)</f>
        <v>3.2800000000000002</v>
      </c>
      <c r="J127" s="40"/>
      <c r="K127" s="24"/>
      <c r="L127" s="6"/>
      <c r="M127" s="6"/>
      <c r="N127" s="28"/>
    </row>
    <row r="128" spans="1:16" ht="64.5" customHeight="1" x14ac:dyDescent="0.2">
      <c r="A128" s="29"/>
      <c r="B128" s="32" t="s">
        <v>9</v>
      </c>
      <c r="C128" s="32" t="s">
        <v>3</v>
      </c>
      <c r="D128" s="32" t="s">
        <v>6</v>
      </c>
      <c r="E128" s="37" t="s">
        <v>39</v>
      </c>
      <c r="F128" s="33" t="s">
        <v>53</v>
      </c>
      <c r="G128" s="34" t="s">
        <v>74</v>
      </c>
      <c r="H128" s="65" t="s">
        <v>40</v>
      </c>
      <c r="I128" s="26">
        <f>(0.1*4*2.2)+(0.2*2*6)</f>
        <v>3.2800000000000002</v>
      </c>
      <c r="J128" s="24"/>
      <c r="K128" s="24"/>
      <c r="L128" s="6"/>
      <c r="M128" s="6"/>
      <c r="N128" s="28" t="s">
        <v>47</v>
      </c>
    </row>
    <row r="129" spans="1:14" x14ac:dyDescent="0.2">
      <c r="A129" s="29"/>
      <c r="B129" s="32"/>
      <c r="C129" s="32"/>
      <c r="D129" s="32"/>
      <c r="E129" s="30"/>
      <c r="F129" s="27"/>
      <c r="G129" s="34"/>
      <c r="H129" s="80"/>
      <c r="I129" s="6"/>
      <c r="J129" s="24"/>
      <c r="K129" s="24"/>
      <c r="L129" s="6"/>
      <c r="M129" s="6"/>
      <c r="N129" s="28"/>
    </row>
    <row r="130" spans="1:14" x14ac:dyDescent="0.2">
      <c r="A130" s="10" t="s">
        <v>19</v>
      </c>
      <c r="B130" s="49" t="s">
        <v>9</v>
      </c>
      <c r="C130" s="49" t="s">
        <v>4</v>
      </c>
      <c r="D130" s="49"/>
      <c r="E130" s="50"/>
      <c r="F130" s="49"/>
      <c r="G130" s="51" t="s">
        <v>161</v>
      </c>
      <c r="H130" s="51" t="s">
        <v>0</v>
      </c>
      <c r="I130" s="52" t="s">
        <v>0</v>
      </c>
      <c r="J130" s="52"/>
      <c r="K130" s="52"/>
      <c r="L130" s="53"/>
      <c r="M130" s="53"/>
    </row>
    <row r="131" spans="1:14" s="31" customFormat="1" ht="25.5" x14ac:dyDescent="0.2">
      <c r="A131" s="29"/>
      <c r="B131" s="32" t="s">
        <v>9</v>
      </c>
      <c r="C131" s="32" t="s">
        <v>4</v>
      </c>
      <c r="D131" s="32" t="s">
        <v>1</v>
      </c>
      <c r="E131" s="9" t="s">
        <v>21</v>
      </c>
      <c r="F131" s="33">
        <v>91929</v>
      </c>
      <c r="G131" s="34" t="s">
        <v>158</v>
      </c>
      <c r="H131" s="32" t="s">
        <v>45</v>
      </c>
      <c r="I131" s="84">
        <f>13.52*3</f>
        <v>40.56</v>
      </c>
      <c r="J131" s="85"/>
      <c r="K131" s="24"/>
      <c r="L131" s="6"/>
      <c r="M131" s="6"/>
      <c r="N131" s="86"/>
    </row>
    <row r="132" spans="1:14" s="31" customFormat="1" ht="51" x14ac:dyDescent="0.2">
      <c r="A132" s="29"/>
      <c r="B132" s="32" t="s">
        <v>9</v>
      </c>
      <c r="C132" s="32" t="s">
        <v>4</v>
      </c>
      <c r="D132" s="32" t="s">
        <v>2</v>
      </c>
      <c r="E132" s="9" t="s">
        <v>21</v>
      </c>
      <c r="F132" s="33">
        <v>93147</v>
      </c>
      <c r="G132" s="34" t="s">
        <v>159</v>
      </c>
      <c r="H132" s="32" t="s">
        <v>71</v>
      </c>
      <c r="I132" s="84">
        <v>3</v>
      </c>
      <c r="J132" s="85"/>
      <c r="K132" s="24"/>
      <c r="L132" s="6"/>
      <c r="M132" s="6"/>
      <c r="N132" s="86"/>
    </row>
    <row r="133" spans="1:14" ht="15" customHeight="1" x14ac:dyDescent="0.2">
      <c r="A133" s="29"/>
      <c r="B133" s="32"/>
      <c r="C133" s="32"/>
      <c r="D133" s="32"/>
      <c r="E133" s="37"/>
      <c r="F133" s="33"/>
      <c r="G133" s="34"/>
      <c r="H133" s="65"/>
      <c r="I133" s="26"/>
      <c r="J133" s="24"/>
      <c r="K133" s="24"/>
      <c r="L133" s="6"/>
      <c r="M133" s="6"/>
      <c r="N133" s="28"/>
    </row>
    <row r="134" spans="1:14" x14ac:dyDescent="0.2">
      <c r="A134" s="10" t="s">
        <v>19</v>
      </c>
      <c r="B134" s="44" t="s">
        <v>12</v>
      </c>
      <c r="C134" s="44"/>
      <c r="D134" s="44"/>
      <c r="E134" s="45"/>
      <c r="F134" s="44"/>
      <c r="G134" s="46" t="s">
        <v>115</v>
      </c>
      <c r="H134" s="46"/>
      <c r="I134" s="47"/>
      <c r="J134" s="47"/>
      <c r="K134" s="48"/>
      <c r="L134" s="47"/>
      <c r="M134" s="47"/>
    </row>
    <row r="135" spans="1:14" x14ac:dyDescent="0.2">
      <c r="A135" s="10" t="s">
        <v>19</v>
      </c>
      <c r="B135" s="49" t="s">
        <v>12</v>
      </c>
      <c r="C135" s="49" t="s">
        <v>1</v>
      </c>
      <c r="D135" s="49"/>
      <c r="E135" s="50"/>
      <c r="F135" s="49"/>
      <c r="G135" s="51" t="s">
        <v>116</v>
      </c>
      <c r="H135" s="51" t="s">
        <v>0</v>
      </c>
      <c r="I135" s="52" t="s">
        <v>0</v>
      </c>
      <c r="J135" s="52"/>
      <c r="K135" s="52"/>
      <c r="L135" s="53"/>
      <c r="M135" s="53"/>
    </row>
    <row r="136" spans="1:14" ht="38.25" x14ac:dyDescent="0.2">
      <c r="B136" s="32" t="s">
        <v>12</v>
      </c>
      <c r="C136" s="32" t="s">
        <v>1</v>
      </c>
      <c r="D136" s="32" t="s">
        <v>1</v>
      </c>
      <c r="E136" s="9" t="s">
        <v>21</v>
      </c>
      <c r="F136" s="33">
        <v>96361</v>
      </c>
      <c r="G136" s="34" t="s">
        <v>50</v>
      </c>
      <c r="H136" s="32" t="s">
        <v>40</v>
      </c>
      <c r="I136" s="6">
        <f>4.816*2.7</f>
        <v>13.0032</v>
      </c>
      <c r="J136" s="24"/>
      <c r="K136" s="24"/>
      <c r="L136" s="67"/>
      <c r="M136" s="6"/>
      <c r="N136" s="67" t="s">
        <v>51</v>
      </c>
    </row>
    <row r="137" spans="1:14" x14ac:dyDescent="0.2">
      <c r="B137" s="32" t="s">
        <v>12</v>
      </c>
      <c r="C137" s="32" t="s">
        <v>1</v>
      </c>
      <c r="D137" s="65" t="s">
        <v>2</v>
      </c>
      <c r="E137" s="9" t="s">
        <v>21</v>
      </c>
      <c r="F137" s="33">
        <v>96373</v>
      </c>
      <c r="G137" s="34" t="s">
        <v>36</v>
      </c>
      <c r="H137" s="32" t="s">
        <v>45</v>
      </c>
      <c r="I137" s="6">
        <v>4.8159999999999998</v>
      </c>
      <c r="J137" s="24"/>
      <c r="K137" s="24"/>
      <c r="L137" s="67"/>
      <c r="M137" s="6"/>
      <c r="N137" s="67" t="s">
        <v>51</v>
      </c>
    </row>
    <row r="138" spans="1:14" ht="25.5" x14ac:dyDescent="0.2">
      <c r="B138" s="32" t="s">
        <v>12</v>
      </c>
      <c r="C138" s="32" t="s">
        <v>1</v>
      </c>
      <c r="D138" s="65" t="s">
        <v>3</v>
      </c>
      <c r="E138" s="9" t="s">
        <v>21</v>
      </c>
      <c r="F138" s="33">
        <v>96372</v>
      </c>
      <c r="G138" s="34" t="s">
        <v>11</v>
      </c>
      <c r="H138" s="32" t="s">
        <v>40</v>
      </c>
      <c r="I138" s="6">
        <v>13</v>
      </c>
      <c r="J138" s="24"/>
      <c r="K138" s="24"/>
      <c r="L138" s="67"/>
      <c r="M138" s="6"/>
      <c r="N138" s="67" t="s">
        <v>51</v>
      </c>
    </row>
    <row r="139" spans="1:14" x14ac:dyDescent="0.2">
      <c r="B139" s="36"/>
      <c r="C139" s="36"/>
      <c r="D139" s="32"/>
      <c r="E139" s="9"/>
      <c r="F139" s="33"/>
      <c r="G139" s="34"/>
      <c r="H139" s="32"/>
      <c r="I139" s="6"/>
      <c r="J139" s="24"/>
      <c r="K139" s="24"/>
      <c r="L139" s="67"/>
      <c r="M139" s="6"/>
      <c r="N139" s="67"/>
    </row>
    <row r="140" spans="1:14" x14ac:dyDescent="0.2">
      <c r="A140" s="10" t="s">
        <v>19</v>
      </c>
      <c r="B140" s="49" t="s">
        <v>12</v>
      </c>
      <c r="C140" s="49" t="s">
        <v>2</v>
      </c>
      <c r="D140" s="49"/>
      <c r="E140" s="50"/>
      <c r="F140" s="49"/>
      <c r="G140" s="51" t="s">
        <v>61</v>
      </c>
      <c r="H140" s="51" t="s">
        <v>0</v>
      </c>
      <c r="I140" s="52" t="s">
        <v>0</v>
      </c>
      <c r="J140" s="52"/>
      <c r="K140" s="52"/>
      <c r="L140" s="53"/>
      <c r="M140" s="53"/>
    </row>
    <row r="141" spans="1:14" ht="38.25" x14ac:dyDescent="0.2">
      <c r="B141" s="32" t="s">
        <v>12</v>
      </c>
      <c r="C141" s="32" t="s">
        <v>2</v>
      </c>
      <c r="D141" s="32" t="s">
        <v>1</v>
      </c>
      <c r="E141" s="37" t="s">
        <v>93</v>
      </c>
      <c r="F141" s="33">
        <v>71701</v>
      </c>
      <c r="G141" s="34" t="s">
        <v>118</v>
      </c>
      <c r="H141" s="32" t="s">
        <v>40</v>
      </c>
      <c r="I141" s="6">
        <f>1.2*2</f>
        <v>2.4</v>
      </c>
      <c r="J141" s="24"/>
      <c r="K141" s="24"/>
      <c r="L141" s="67"/>
      <c r="M141" s="6"/>
      <c r="N141" s="67" t="s">
        <v>51</v>
      </c>
    </row>
    <row r="142" spans="1:14" x14ac:dyDescent="0.2">
      <c r="B142" s="32" t="s">
        <v>12</v>
      </c>
      <c r="C142" s="32" t="s">
        <v>2</v>
      </c>
      <c r="D142" s="65" t="s">
        <v>2</v>
      </c>
      <c r="E142" s="9" t="s">
        <v>21</v>
      </c>
      <c r="F142" s="33">
        <v>10503</v>
      </c>
      <c r="G142" s="34" t="s">
        <v>137</v>
      </c>
      <c r="H142" s="32" t="s">
        <v>40</v>
      </c>
      <c r="I142" s="6">
        <v>2.4</v>
      </c>
      <c r="J142" s="24"/>
      <c r="K142" s="24"/>
      <c r="L142" s="67"/>
      <c r="M142" s="6"/>
      <c r="N142" s="67" t="s">
        <v>51</v>
      </c>
    </row>
    <row r="143" spans="1:14" ht="38.25" x14ac:dyDescent="0.2">
      <c r="B143" s="32" t="s">
        <v>12</v>
      </c>
      <c r="C143" s="32" t="s">
        <v>2</v>
      </c>
      <c r="D143" s="32" t="s">
        <v>3</v>
      </c>
      <c r="E143" s="9" t="s">
        <v>21</v>
      </c>
      <c r="F143" s="21">
        <v>100699</v>
      </c>
      <c r="G143" s="34" t="s">
        <v>83</v>
      </c>
      <c r="H143" s="32" t="s">
        <v>48</v>
      </c>
      <c r="I143" s="6">
        <v>1</v>
      </c>
      <c r="J143" s="24"/>
      <c r="K143" s="24"/>
      <c r="L143" s="6"/>
      <c r="M143" s="6"/>
    </row>
    <row r="144" spans="1:14" x14ac:dyDescent="0.2">
      <c r="B144" s="32" t="s">
        <v>12</v>
      </c>
      <c r="C144" s="32" t="s">
        <v>2</v>
      </c>
      <c r="D144" s="32" t="s">
        <v>4</v>
      </c>
      <c r="E144" s="37" t="s">
        <v>39</v>
      </c>
      <c r="F144" s="33" t="s">
        <v>49</v>
      </c>
      <c r="G144" s="34" t="s">
        <v>119</v>
      </c>
      <c r="H144" s="32" t="s">
        <v>40</v>
      </c>
      <c r="I144" s="26">
        <f>2.1*3</f>
        <v>6.3000000000000007</v>
      </c>
      <c r="J144" s="40"/>
      <c r="K144" s="24"/>
      <c r="L144" s="6"/>
      <c r="M144" s="6"/>
      <c r="N144" s="28"/>
    </row>
    <row r="145" spans="1:14" ht="38.25" x14ac:dyDescent="0.2">
      <c r="B145" s="32" t="s">
        <v>12</v>
      </c>
      <c r="C145" s="32" t="s">
        <v>2</v>
      </c>
      <c r="D145" s="32" t="s">
        <v>6</v>
      </c>
      <c r="E145" s="37" t="s">
        <v>39</v>
      </c>
      <c r="F145" s="33" t="s">
        <v>52</v>
      </c>
      <c r="G145" s="34" t="s">
        <v>62</v>
      </c>
      <c r="H145" s="32" t="s">
        <v>40</v>
      </c>
      <c r="I145" s="26">
        <f>(0.1*2*2.2)+(0.2*1*3)</f>
        <v>1.04</v>
      </c>
      <c r="J145" s="24"/>
      <c r="K145" s="24"/>
      <c r="L145" s="6"/>
      <c r="M145" s="6"/>
      <c r="N145" s="28"/>
    </row>
    <row r="146" spans="1:14" x14ac:dyDescent="0.2">
      <c r="A146" s="29"/>
      <c r="B146" s="32" t="s">
        <v>12</v>
      </c>
      <c r="C146" s="32" t="s">
        <v>2</v>
      </c>
      <c r="D146" s="32" t="s">
        <v>7</v>
      </c>
      <c r="E146" s="37" t="s">
        <v>21</v>
      </c>
      <c r="F146" s="33">
        <v>102225</v>
      </c>
      <c r="G146" s="34" t="s">
        <v>73</v>
      </c>
      <c r="H146" s="32" t="s">
        <v>40</v>
      </c>
      <c r="I146" s="26">
        <f>(0.1*2*2.2)+(0.2*1*3)</f>
        <v>1.04</v>
      </c>
      <c r="J146" s="40"/>
      <c r="K146" s="24"/>
      <c r="L146" s="6"/>
      <c r="M146" s="6"/>
      <c r="N146" s="28"/>
    </row>
    <row r="147" spans="1:14" ht="64.5" customHeight="1" x14ac:dyDescent="0.2">
      <c r="A147" s="29"/>
      <c r="B147" s="32" t="s">
        <v>12</v>
      </c>
      <c r="C147" s="32" t="s">
        <v>2</v>
      </c>
      <c r="D147" s="32" t="s">
        <v>9</v>
      </c>
      <c r="E147" s="37" t="s">
        <v>39</v>
      </c>
      <c r="F147" s="33" t="s">
        <v>53</v>
      </c>
      <c r="G147" s="34" t="s">
        <v>74</v>
      </c>
      <c r="H147" s="65" t="s">
        <v>40</v>
      </c>
      <c r="I147" s="26">
        <f>(0.1*2*2.2)+(0.2*1*3)</f>
        <v>1.04</v>
      </c>
      <c r="J147" s="24"/>
      <c r="K147" s="24"/>
      <c r="L147" s="6"/>
      <c r="M147" s="6"/>
      <c r="N147" s="28" t="s">
        <v>47</v>
      </c>
    </row>
    <row r="148" spans="1:14" x14ac:dyDescent="0.2">
      <c r="B148" s="32"/>
      <c r="C148" s="32"/>
      <c r="D148" s="32"/>
      <c r="E148" s="9"/>
      <c r="F148" s="33"/>
      <c r="G148" s="34"/>
      <c r="H148" s="32"/>
      <c r="I148" s="6"/>
      <c r="J148" s="24"/>
      <c r="K148" s="24"/>
      <c r="L148" s="67"/>
      <c r="M148" s="6"/>
      <c r="N148" s="67"/>
    </row>
    <row r="149" spans="1:14" x14ac:dyDescent="0.2">
      <c r="A149" s="10" t="s">
        <v>19</v>
      </c>
      <c r="B149" s="49" t="s">
        <v>12</v>
      </c>
      <c r="C149" s="49" t="s">
        <v>1</v>
      </c>
      <c r="D149" s="49"/>
      <c r="E149" s="50"/>
      <c r="F149" s="49"/>
      <c r="G149" s="51" t="s">
        <v>104</v>
      </c>
      <c r="H149" s="51" t="s">
        <v>0</v>
      </c>
      <c r="I149" s="52" t="s">
        <v>0</v>
      </c>
      <c r="J149" s="52"/>
      <c r="K149" s="52"/>
      <c r="L149" s="53"/>
      <c r="M149" s="53"/>
    </row>
    <row r="150" spans="1:14" ht="25.5" x14ac:dyDescent="0.2">
      <c r="A150" s="29"/>
      <c r="B150" s="32" t="s">
        <v>12</v>
      </c>
      <c r="C150" s="32" t="s">
        <v>1</v>
      </c>
      <c r="D150" s="32" t="s">
        <v>1</v>
      </c>
      <c r="E150" s="30" t="s">
        <v>21</v>
      </c>
      <c r="F150" s="27">
        <v>88497</v>
      </c>
      <c r="G150" s="22" t="s">
        <v>8</v>
      </c>
      <c r="H150" s="65" t="s">
        <v>40</v>
      </c>
      <c r="I150" s="6">
        <f>(4.863+4.816)*2*2.7</f>
        <v>52.266600000000004</v>
      </c>
      <c r="J150" s="24"/>
      <c r="K150" s="24"/>
      <c r="L150" s="6"/>
      <c r="M150" s="6"/>
      <c r="N150" s="28" t="s">
        <v>51</v>
      </c>
    </row>
    <row r="151" spans="1:14" ht="25.5" x14ac:dyDescent="0.2">
      <c r="A151" s="29"/>
      <c r="B151" s="32" t="s">
        <v>12</v>
      </c>
      <c r="C151" s="32" t="s">
        <v>1</v>
      </c>
      <c r="D151" s="65" t="s">
        <v>2</v>
      </c>
      <c r="E151" s="30" t="s">
        <v>21</v>
      </c>
      <c r="F151" s="27">
        <v>88483</v>
      </c>
      <c r="G151" s="34" t="s">
        <v>68</v>
      </c>
      <c r="H151" s="65" t="s">
        <v>40</v>
      </c>
      <c r="I151" s="6">
        <f>I150</f>
        <v>52.266600000000004</v>
      </c>
      <c r="J151" s="24"/>
      <c r="K151" s="24"/>
      <c r="L151" s="6"/>
      <c r="M151" s="6"/>
      <c r="N151" s="28" t="s">
        <v>51</v>
      </c>
    </row>
    <row r="152" spans="1:14" ht="25.5" x14ac:dyDescent="0.2">
      <c r="A152" s="29"/>
      <c r="B152" s="32" t="s">
        <v>12</v>
      </c>
      <c r="C152" s="32" t="s">
        <v>1</v>
      </c>
      <c r="D152" s="65" t="s">
        <v>3</v>
      </c>
      <c r="E152" s="30" t="s">
        <v>21</v>
      </c>
      <c r="F152" s="27">
        <v>88487</v>
      </c>
      <c r="G152" s="34" t="s">
        <v>34</v>
      </c>
      <c r="H152" s="65" t="s">
        <v>40</v>
      </c>
      <c r="I152" s="6">
        <f>I151</f>
        <v>52.266600000000004</v>
      </c>
      <c r="J152" s="24"/>
      <c r="K152" s="24"/>
      <c r="L152" s="6"/>
      <c r="M152" s="6"/>
      <c r="N152" s="28" t="s">
        <v>51</v>
      </c>
    </row>
    <row r="153" spans="1:14" x14ac:dyDescent="0.2">
      <c r="A153" s="29"/>
      <c r="B153" s="32"/>
      <c r="C153" s="32"/>
      <c r="D153" s="65"/>
      <c r="E153" s="30"/>
      <c r="F153" s="27"/>
      <c r="G153" s="34"/>
      <c r="H153" s="65"/>
      <c r="I153" s="6"/>
      <c r="J153" s="24"/>
      <c r="K153" s="24"/>
      <c r="L153" s="6"/>
      <c r="M153" s="6"/>
      <c r="N153" s="28"/>
    </row>
    <row r="154" spans="1:14" x14ac:dyDescent="0.2">
      <c r="A154" s="10" t="s">
        <v>19</v>
      </c>
      <c r="B154" s="63" t="s">
        <v>13</v>
      </c>
      <c r="C154" s="63"/>
      <c r="D154" s="63"/>
      <c r="E154" s="45"/>
      <c r="F154" s="63"/>
      <c r="G154" s="46" t="s">
        <v>120</v>
      </c>
      <c r="H154" s="46"/>
      <c r="I154" s="47"/>
      <c r="J154" s="47"/>
      <c r="K154" s="48"/>
      <c r="L154" s="47"/>
      <c r="M154" s="47"/>
    </row>
    <row r="155" spans="1:14" x14ac:dyDescent="0.2">
      <c r="A155" s="10" t="s">
        <v>19</v>
      </c>
      <c r="B155" s="49" t="s">
        <v>13</v>
      </c>
      <c r="C155" s="49" t="s">
        <v>3</v>
      </c>
      <c r="D155" s="49"/>
      <c r="E155" s="50"/>
      <c r="F155" s="49"/>
      <c r="G155" s="51" t="s">
        <v>61</v>
      </c>
      <c r="H155" s="51" t="s">
        <v>0</v>
      </c>
      <c r="I155" s="52" t="s">
        <v>0</v>
      </c>
      <c r="J155" s="52"/>
      <c r="K155" s="52"/>
      <c r="L155" s="53"/>
      <c r="M155" s="53"/>
    </row>
    <row r="156" spans="1:14" ht="38.25" x14ac:dyDescent="0.2">
      <c r="B156" s="32" t="s">
        <v>13</v>
      </c>
      <c r="C156" s="32" t="s">
        <v>1</v>
      </c>
      <c r="D156" s="32" t="s">
        <v>1</v>
      </c>
      <c r="E156" s="9" t="s">
        <v>21</v>
      </c>
      <c r="F156" s="21">
        <v>100699</v>
      </c>
      <c r="G156" s="34" t="s">
        <v>83</v>
      </c>
      <c r="H156" s="32" t="s">
        <v>48</v>
      </c>
      <c r="I156" s="6">
        <v>1</v>
      </c>
      <c r="J156" s="24"/>
      <c r="K156" s="24"/>
      <c r="L156" s="6"/>
      <c r="M156" s="6"/>
    </row>
    <row r="157" spans="1:14" x14ac:dyDescent="0.2">
      <c r="B157" s="32" t="s">
        <v>13</v>
      </c>
      <c r="C157" s="32" t="s">
        <v>1</v>
      </c>
      <c r="D157" s="65" t="s">
        <v>2</v>
      </c>
      <c r="E157" s="37" t="s">
        <v>39</v>
      </c>
      <c r="F157" s="33" t="s">
        <v>49</v>
      </c>
      <c r="G157" s="34" t="s">
        <v>119</v>
      </c>
      <c r="H157" s="32" t="s">
        <v>40</v>
      </c>
      <c r="I157" s="26">
        <f>2.1*3</f>
        <v>6.3000000000000007</v>
      </c>
      <c r="J157" s="40"/>
      <c r="K157" s="24"/>
      <c r="L157" s="6"/>
      <c r="M157" s="6"/>
      <c r="N157" s="28"/>
    </row>
    <row r="158" spans="1:14" ht="38.25" x14ac:dyDescent="0.2">
      <c r="B158" s="32" t="s">
        <v>13</v>
      </c>
      <c r="C158" s="32" t="s">
        <v>1</v>
      </c>
      <c r="D158" s="65" t="s">
        <v>3</v>
      </c>
      <c r="E158" s="37" t="s">
        <v>39</v>
      </c>
      <c r="F158" s="33" t="s">
        <v>52</v>
      </c>
      <c r="G158" s="34" t="s">
        <v>62</v>
      </c>
      <c r="H158" s="32" t="s">
        <v>40</v>
      </c>
      <c r="I158" s="26">
        <f>(0.1*2*2.2)+(0.2*1*3)</f>
        <v>1.04</v>
      </c>
      <c r="J158" s="24"/>
      <c r="K158" s="24"/>
      <c r="L158" s="6"/>
      <c r="M158" s="6"/>
      <c r="N158" s="28"/>
    </row>
    <row r="159" spans="1:14" x14ac:dyDescent="0.2">
      <c r="A159" s="29"/>
      <c r="B159" s="32" t="s">
        <v>13</v>
      </c>
      <c r="C159" s="32" t="s">
        <v>1</v>
      </c>
      <c r="D159" s="32" t="s">
        <v>4</v>
      </c>
      <c r="E159" s="37" t="s">
        <v>21</v>
      </c>
      <c r="F159" s="33">
        <v>102225</v>
      </c>
      <c r="G159" s="34" t="s">
        <v>73</v>
      </c>
      <c r="H159" s="32" t="s">
        <v>40</v>
      </c>
      <c r="I159" s="26">
        <f>(0.1*2*2.2)+(0.2*1*3)</f>
        <v>1.04</v>
      </c>
      <c r="J159" s="40"/>
      <c r="K159" s="24"/>
      <c r="L159" s="6"/>
      <c r="M159" s="6"/>
      <c r="N159" s="28"/>
    </row>
    <row r="160" spans="1:14" ht="64.5" customHeight="1" x14ac:dyDescent="0.2">
      <c r="A160" s="29"/>
      <c r="B160" s="32" t="s">
        <v>13</v>
      </c>
      <c r="C160" s="32" t="s">
        <v>1</v>
      </c>
      <c r="D160" s="32" t="s">
        <v>6</v>
      </c>
      <c r="E160" s="37" t="s">
        <v>39</v>
      </c>
      <c r="F160" s="33" t="s">
        <v>53</v>
      </c>
      <c r="G160" s="34" t="s">
        <v>74</v>
      </c>
      <c r="H160" s="65" t="s">
        <v>40</v>
      </c>
      <c r="I160" s="26">
        <f>(0.1*2*2.2)+(0.2*1*3)</f>
        <v>1.04</v>
      </c>
      <c r="J160" s="24"/>
      <c r="K160" s="24"/>
      <c r="L160" s="6"/>
      <c r="M160" s="6"/>
      <c r="N160" s="28" t="s">
        <v>47</v>
      </c>
    </row>
    <row r="161" spans="1:14" ht="10.5" customHeight="1" x14ac:dyDescent="0.2">
      <c r="A161" s="29"/>
      <c r="B161" s="32"/>
      <c r="C161" s="32"/>
      <c r="D161" s="32"/>
      <c r="E161" s="37"/>
      <c r="F161" s="33"/>
      <c r="G161" s="34"/>
      <c r="H161" s="78"/>
      <c r="I161" s="26"/>
      <c r="J161" s="24"/>
      <c r="K161" s="24"/>
      <c r="L161" s="6"/>
      <c r="M161" s="6"/>
      <c r="N161" s="28"/>
    </row>
    <row r="162" spans="1:14" x14ac:dyDescent="0.2">
      <c r="A162" s="10" t="s">
        <v>19</v>
      </c>
      <c r="B162" s="49" t="s">
        <v>13</v>
      </c>
      <c r="C162" s="49" t="s">
        <v>6</v>
      </c>
      <c r="D162" s="49"/>
      <c r="E162" s="50"/>
      <c r="F162" s="49"/>
      <c r="G162" s="51" t="s">
        <v>104</v>
      </c>
      <c r="H162" s="51" t="s">
        <v>0</v>
      </c>
      <c r="I162" s="52" t="s">
        <v>0</v>
      </c>
      <c r="J162" s="52"/>
      <c r="K162" s="52"/>
      <c r="L162" s="53"/>
      <c r="M162" s="53"/>
    </row>
    <row r="163" spans="1:14" ht="25.5" x14ac:dyDescent="0.2">
      <c r="A163" s="29"/>
      <c r="B163" s="32" t="s">
        <v>13</v>
      </c>
      <c r="C163" s="32" t="s">
        <v>6</v>
      </c>
      <c r="D163" s="32" t="s">
        <v>1</v>
      </c>
      <c r="E163" s="30" t="s">
        <v>21</v>
      </c>
      <c r="F163" s="27">
        <v>88497</v>
      </c>
      <c r="G163" s="22" t="s">
        <v>8</v>
      </c>
      <c r="H163" s="43" t="s">
        <v>40</v>
      </c>
      <c r="I163" s="6">
        <f>(3.947*0.37)+((2.878+3.737+4.79)*2.6)</f>
        <v>31.113390000000003</v>
      </c>
      <c r="J163" s="24"/>
      <c r="K163" s="24"/>
      <c r="L163" s="6"/>
      <c r="M163" s="6"/>
      <c r="N163" s="28" t="s">
        <v>51</v>
      </c>
    </row>
    <row r="164" spans="1:14" ht="25.5" x14ac:dyDescent="0.2">
      <c r="A164" s="29"/>
      <c r="B164" s="32" t="s">
        <v>13</v>
      </c>
      <c r="C164" s="32" t="s">
        <v>6</v>
      </c>
      <c r="D164" s="65" t="s">
        <v>2</v>
      </c>
      <c r="E164" s="30" t="s">
        <v>21</v>
      </c>
      <c r="F164" s="27">
        <v>88483</v>
      </c>
      <c r="G164" s="34" t="s">
        <v>68</v>
      </c>
      <c r="H164" s="43" t="s">
        <v>40</v>
      </c>
      <c r="I164" s="6">
        <f>I163</f>
        <v>31.113390000000003</v>
      </c>
      <c r="J164" s="24"/>
      <c r="K164" s="24"/>
      <c r="L164" s="6"/>
      <c r="M164" s="6"/>
      <c r="N164" s="28" t="s">
        <v>51</v>
      </c>
    </row>
    <row r="165" spans="1:14" ht="25.5" x14ac:dyDescent="0.2">
      <c r="A165" s="29"/>
      <c r="B165" s="32" t="s">
        <v>13</v>
      </c>
      <c r="C165" s="32" t="s">
        <v>6</v>
      </c>
      <c r="D165" s="65" t="s">
        <v>3</v>
      </c>
      <c r="E165" s="30" t="s">
        <v>21</v>
      </c>
      <c r="F165" s="27">
        <v>88487</v>
      </c>
      <c r="G165" s="34" t="s">
        <v>34</v>
      </c>
      <c r="H165" s="43" t="s">
        <v>40</v>
      </c>
      <c r="I165" s="6">
        <f>I164</f>
        <v>31.113390000000003</v>
      </c>
      <c r="J165" s="24"/>
      <c r="K165" s="24"/>
      <c r="L165" s="6"/>
      <c r="M165" s="6"/>
      <c r="N165" s="28" t="s">
        <v>51</v>
      </c>
    </row>
    <row r="167" spans="1:14" x14ac:dyDescent="0.2">
      <c r="A167" s="10" t="s">
        <v>19</v>
      </c>
      <c r="B167" s="63" t="s">
        <v>15</v>
      </c>
      <c r="C167" s="63"/>
      <c r="D167" s="63"/>
      <c r="E167" s="45"/>
      <c r="F167" s="63"/>
      <c r="G167" s="46" t="s">
        <v>121</v>
      </c>
      <c r="H167" s="46" t="s">
        <v>0</v>
      </c>
      <c r="I167" s="47" t="s">
        <v>0</v>
      </c>
      <c r="J167" s="47"/>
      <c r="K167" s="48"/>
      <c r="L167" s="47"/>
      <c r="M167" s="47"/>
    </row>
    <row r="168" spans="1:14" x14ac:dyDescent="0.2">
      <c r="A168" s="10" t="s">
        <v>19</v>
      </c>
      <c r="B168" s="49" t="s">
        <v>15</v>
      </c>
      <c r="C168" s="49" t="s">
        <v>1</v>
      </c>
      <c r="D168" s="49"/>
      <c r="E168" s="50"/>
      <c r="F168" s="49"/>
      <c r="G168" s="51" t="s">
        <v>61</v>
      </c>
      <c r="H168" s="51" t="s">
        <v>0</v>
      </c>
      <c r="I168" s="52" t="s">
        <v>0</v>
      </c>
      <c r="J168" s="52"/>
      <c r="K168" s="52"/>
      <c r="L168" s="53"/>
      <c r="M168" s="53"/>
    </row>
    <row r="169" spans="1:14" ht="38.25" x14ac:dyDescent="0.2">
      <c r="B169" s="32" t="s">
        <v>15</v>
      </c>
      <c r="C169" s="32" t="s">
        <v>1</v>
      </c>
      <c r="D169" s="32" t="s">
        <v>1</v>
      </c>
      <c r="E169" s="9" t="s">
        <v>21</v>
      </c>
      <c r="F169" s="21">
        <v>100699</v>
      </c>
      <c r="G169" s="34" t="s">
        <v>83</v>
      </c>
      <c r="H169" s="32" t="s">
        <v>48</v>
      </c>
      <c r="I169" s="6">
        <v>4</v>
      </c>
      <c r="J169" s="24"/>
      <c r="K169" s="24"/>
      <c r="L169" s="6"/>
      <c r="M169" s="6"/>
    </row>
    <row r="170" spans="1:14" x14ac:dyDescent="0.2">
      <c r="B170" s="32" t="s">
        <v>15</v>
      </c>
      <c r="C170" s="32" t="s">
        <v>1</v>
      </c>
      <c r="D170" s="65" t="s">
        <v>2</v>
      </c>
      <c r="E170" s="37" t="s">
        <v>39</v>
      </c>
      <c r="F170" s="33" t="s">
        <v>49</v>
      </c>
      <c r="G170" s="34" t="s">
        <v>119</v>
      </c>
      <c r="H170" s="32" t="s">
        <v>40</v>
      </c>
      <c r="I170" s="26">
        <f>2.1*0.6*12</f>
        <v>15.120000000000001</v>
      </c>
      <c r="J170" s="40"/>
      <c r="K170" s="24"/>
      <c r="L170" s="6"/>
      <c r="M170" s="6"/>
      <c r="N170" s="28"/>
    </row>
    <row r="171" spans="1:14" ht="38.25" x14ac:dyDescent="0.2">
      <c r="B171" s="32" t="s">
        <v>15</v>
      </c>
      <c r="C171" s="32" t="s">
        <v>1</v>
      </c>
      <c r="D171" s="65" t="s">
        <v>3</v>
      </c>
      <c r="E171" s="37" t="s">
        <v>39</v>
      </c>
      <c r="F171" s="33" t="s">
        <v>52</v>
      </c>
      <c r="G171" s="34" t="s">
        <v>62</v>
      </c>
      <c r="H171" s="32" t="s">
        <v>40</v>
      </c>
      <c r="I171" s="26">
        <f>((0.1*2*2.2)+(0.2*1*3))*4</f>
        <v>4.16</v>
      </c>
      <c r="J171" s="24"/>
      <c r="K171" s="24"/>
      <c r="L171" s="6"/>
      <c r="M171" s="6"/>
      <c r="N171" s="28"/>
    </row>
    <row r="172" spans="1:14" x14ac:dyDescent="0.2">
      <c r="A172" s="29"/>
      <c r="B172" s="32" t="s">
        <v>15</v>
      </c>
      <c r="C172" s="32" t="s">
        <v>1</v>
      </c>
      <c r="D172" s="32" t="s">
        <v>4</v>
      </c>
      <c r="E172" s="37" t="s">
        <v>21</v>
      </c>
      <c r="F172" s="33">
        <v>102225</v>
      </c>
      <c r="G172" s="34" t="s">
        <v>73</v>
      </c>
      <c r="H172" s="32" t="s">
        <v>40</v>
      </c>
      <c r="I172" s="26">
        <v>4.16</v>
      </c>
      <c r="J172" s="40"/>
      <c r="K172" s="24"/>
      <c r="L172" s="6"/>
      <c r="M172" s="6"/>
      <c r="N172" s="28"/>
    </row>
    <row r="173" spans="1:14" ht="64.5" customHeight="1" x14ac:dyDescent="0.2">
      <c r="A173" s="29"/>
      <c r="B173" s="32" t="s">
        <v>15</v>
      </c>
      <c r="C173" s="32" t="s">
        <v>1</v>
      </c>
      <c r="D173" s="32" t="s">
        <v>6</v>
      </c>
      <c r="E173" s="37" t="s">
        <v>39</v>
      </c>
      <c r="F173" s="33" t="s">
        <v>53</v>
      </c>
      <c r="G173" s="34" t="s">
        <v>74</v>
      </c>
      <c r="H173" s="65" t="s">
        <v>40</v>
      </c>
      <c r="I173" s="26">
        <v>4.16</v>
      </c>
      <c r="J173" s="24"/>
      <c r="K173" s="24"/>
      <c r="L173" s="6"/>
      <c r="M173" s="6"/>
      <c r="N173" s="28" t="s">
        <v>47</v>
      </c>
    </row>
    <row r="174" spans="1:14" ht="8.25" customHeight="1" x14ac:dyDescent="0.2">
      <c r="A174" s="29"/>
      <c r="B174" s="32"/>
      <c r="C174" s="32"/>
      <c r="D174" s="32"/>
      <c r="E174" s="37"/>
      <c r="F174" s="33"/>
      <c r="G174" s="34"/>
      <c r="H174" s="65"/>
      <c r="I174" s="26"/>
      <c r="J174" s="24"/>
      <c r="K174" s="24"/>
      <c r="L174" s="6"/>
      <c r="M174" s="6"/>
      <c r="N174" s="28"/>
    </row>
    <row r="175" spans="1:14" x14ac:dyDescent="0.2">
      <c r="A175" s="10" t="s">
        <v>19</v>
      </c>
      <c r="B175" s="49" t="s">
        <v>15</v>
      </c>
      <c r="C175" s="49" t="s">
        <v>2</v>
      </c>
      <c r="D175" s="49"/>
      <c r="E175" s="50"/>
      <c r="F175" s="49"/>
      <c r="G175" s="51" t="s">
        <v>140</v>
      </c>
      <c r="H175" s="51" t="s">
        <v>0</v>
      </c>
      <c r="I175" s="52" t="s">
        <v>0</v>
      </c>
      <c r="J175" s="52"/>
      <c r="K175" s="52"/>
      <c r="L175" s="53"/>
      <c r="M175" s="53"/>
    </row>
    <row r="176" spans="1:14" ht="51.75" customHeight="1" x14ac:dyDescent="0.2">
      <c r="A176" s="29"/>
      <c r="B176" s="32" t="s">
        <v>15</v>
      </c>
      <c r="C176" s="32" t="s">
        <v>2</v>
      </c>
      <c r="D176" s="32" t="s">
        <v>1</v>
      </c>
      <c r="E176" s="9" t="s">
        <v>21</v>
      </c>
      <c r="F176" s="33">
        <v>99839</v>
      </c>
      <c r="G176" s="34" t="s">
        <v>139</v>
      </c>
      <c r="H176" s="32" t="s">
        <v>45</v>
      </c>
      <c r="I176" s="6">
        <v>2.94</v>
      </c>
      <c r="J176" s="24"/>
      <c r="K176" s="24"/>
      <c r="L176" s="6"/>
      <c r="M176" s="6"/>
      <c r="N176" s="28" t="s">
        <v>51</v>
      </c>
    </row>
    <row r="177" spans="1:14" ht="38.25" x14ac:dyDescent="0.2">
      <c r="B177" s="32" t="s">
        <v>15</v>
      </c>
      <c r="C177" s="32" t="s">
        <v>2</v>
      </c>
      <c r="D177" s="32" t="s">
        <v>2</v>
      </c>
      <c r="E177" s="9" t="s">
        <v>21</v>
      </c>
      <c r="F177" s="33">
        <v>100721</v>
      </c>
      <c r="G177" s="34" t="s">
        <v>135</v>
      </c>
      <c r="H177" s="32" t="s">
        <v>40</v>
      </c>
      <c r="I177" s="6">
        <f>2.94*1.1*2</f>
        <v>6.468</v>
      </c>
      <c r="J177" s="24"/>
      <c r="K177" s="24"/>
      <c r="L177" s="6"/>
      <c r="M177" s="6"/>
      <c r="N177" s="35" t="s">
        <v>51</v>
      </c>
    </row>
    <row r="178" spans="1:14" ht="38.25" x14ac:dyDescent="0.2">
      <c r="B178" s="32" t="s">
        <v>15</v>
      </c>
      <c r="C178" s="32" t="s">
        <v>2</v>
      </c>
      <c r="D178" s="32" t="s">
        <v>3</v>
      </c>
      <c r="E178" s="9" t="s">
        <v>21</v>
      </c>
      <c r="F178" s="33">
        <v>100761</v>
      </c>
      <c r="G178" s="34" t="s">
        <v>136</v>
      </c>
      <c r="H178" s="32" t="s">
        <v>40</v>
      </c>
      <c r="I178" s="6">
        <f>2.94*1.1*2</f>
        <v>6.468</v>
      </c>
      <c r="J178" s="24"/>
      <c r="K178" s="24"/>
      <c r="L178" s="6"/>
      <c r="M178" s="6"/>
      <c r="N178" s="35" t="s">
        <v>51</v>
      </c>
    </row>
    <row r="179" spans="1:14" ht="10.5" customHeight="1" x14ac:dyDescent="0.2">
      <c r="A179" s="29"/>
      <c r="B179" s="32"/>
      <c r="C179" s="32"/>
      <c r="D179" s="32"/>
      <c r="E179" s="60"/>
      <c r="F179" s="33"/>
      <c r="G179" s="34"/>
      <c r="H179" s="32"/>
      <c r="I179" s="6"/>
      <c r="J179" s="24"/>
      <c r="K179" s="24"/>
      <c r="L179" s="6"/>
      <c r="M179" s="6"/>
      <c r="N179" s="28"/>
    </row>
    <row r="180" spans="1:14" x14ac:dyDescent="0.2">
      <c r="A180" s="10" t="s">
        <v>19</v>
      </c>
      <c r="B180" s="49" t="s">
        <v>15</v>
      </c>
      <c r="C180" s="49" t="s">
        <v>3</v>
      </c>
      <c r="D180" s="49"/>
      <c r="E180" s="50"/>
      <c r="F180" s="49"/>
      <c r="G180" s="51" t="s">
        <v>122</v>
      </c>
      <c r="H180" s="51" t="s">
        <v>0</v>
      </c>
      <c r="I180" s="52" t="s">
        <v>0</v>
      </c>
      <c r="J180" s="52"/>
      <c r="K180" s="52"/>
      <c r="L180" s="53"/>
      <c r="M180" s="53"/>
    </row>
    <row r="181" spans="1:14" ht="25.5" x14ac:dyDescent="0.2">
      <c r="B181" s="32" t="s">
        <v>15</v>
      </c>
      <c r="C181" s="32" t="s">
        <v>3</v>
      </c>
      <c r="D181" s="32" t="s">
        <v>1</v>
      </c>
      <c r="E181" s="9" t="s">
        <v>21</v>
      </c>
      <c r="F181" s="21">
        <v>96117</v>
      </c>
      <c r="G181" s="34" t="s">
        <v>123</v>
      </c>
      <c r="H181" s="32" t="s">
        <v>40</v>
      </c>
      <c r="I181" s="6">
        <f>2.99*3.81</f>
        <v>11.391900000000001</v>
      </c>
      <c r="J181" s="24"/>
      <c r="K181" s="24"/>
      <c r="L181" s="6"/>
      <c r="M181" s="6"/>
    </row>
    <row r="182" spans="1:14" ht="25.5" x14ac:dyDescent="0.2">
      <c r="B182" s="32" t="s">
        <v>15</v>
      </c>
      <c r="C182" s="32" t="s">
        <v>3</v>
      </c>
      <c r="D182" s="32" t="s">
        <v>2</v>
      </c>
      <c r="E182" s="9" t="s">
        <v>21</v>
      </c>
      <c r="F182" s="21">
        <v>96122</v>
      </c>
      <c r="G182" s="34" t="s">
        <v>124</v>
      </c>
      <c r="H182" s="32" t="s">
        <v>45</v>
      </c>
      <c r="I182" s="6">
        <f>(2.99+3.81)*2</f>
        <v>13.600000000000001</v>
      </c>
      <c r="J182" s="24"/>
      <c r="K182" s="24"/>
      <c r="L182" s="6"/>
      <c r="M182" s="6"/>
    </row>
    <row r="183" spans="1:14" ht="38.25" x14ac:dyDescent="0.2">
      <c r="B183" s="32" t="s">
        <v>15</v>
      </c>
      <c r="C183" s="32" t="s">
        <v>3</v>
      </c>
      <c r="D183" s="32" t="s">
        <v>4</v>
      </c>
      <c r="E183" s="37" t="s">
        <v>39</v>
      </c>
      <c r="F183" s="33" t="s">
        <v>52</v>
      </c>
      <c r="G183" s="34" t="s">
        <v>62</v>
      </c>
      <c r="H183" s="32" t="s">
        <v>40</v>
      </c>
      <c r="I183" s="26">
        <f>I181</f>
        <v>11.391900000000001</v>
      </c>
      <c r="J183" s="24"/>
      <c r="K183" s="24"/>
      <c r="L183" s="6"/>
      <c r="M183" s="6"/>
      <c r="N183" s="28"/>
    </row>
    <row r="184" spans="1:14" x14ac:dyDescent="0.2">
      <c r="A184" s="29"/>
      <c r="B184" s="32" t="s">
        <v>15</v>
      </c>
      <c r="C184" s="32" t="s">
        <v>3</v>
      </c>
      <c r="D184" s="32" t="s">
        <v>6</v>
      </c>
      <c r="E184" s="37" t="s">
        <v>21</v>
      </c>
      <c r="F184" s="33">
        <v>102225</v>
      </c>
      <c r="G184" s="34" t="s">
        <v>73</v>
      </c>
      <c r="H184" s="32" t="s">
        <v>40</v>
      </c>
      <c r="I184" s="26">
        <v>11.39</v>
      </c>
      <c r="J184" s="40"/>
      <c r="K184" s="24"/>
      <c r="L184" s="6"/>
      <c r="M184" s="6"/>
      <c r="N184" s="28"/>
    </row>
    <row r="185" spans="1:14" ht="64.5" customHeight="1" x14ac:dyDescent="0.2">
      <c r="A185" s="29"/>
      <c r="B185" s="32" t="s">
        <v>15</v>
      </c>
      <c r="C185" s="32" t="s">
        <v>3</v>
      </c>
      <c r="D185" s="32" t="s">
        <v>7</v>
      </c>
      <c r="E185" s="37" t="s">
        <v>39</v>
      </c>
      <c r="F185" s="33" t="s">
        <v>53</v>
      </c>
      <c r="G185" s="34" t="s">
        <v>74</v>
      </c>
      <c r="H185" s="65" t="s">
        <v>40</v>
      </c>
      <c r="I185" s="26">
        <v>11.39</v>
      </c>
      <c r="J185" s="24"/>
      <c r="K185" s="24"/>
      <c r="L185" s="6"/>
      <c r="M185" s="6"/>
      <c r="N185" s="28" t="s">
        <v>47</v>
      </c>
    </row>
    <row r="186" spans="1:14" x14ac:dyDescent="0.2">
      <c r="B186" s="32"/>
      <c r="C186" s="32"/>
      <c r="D186" s="32"/>
      <c r="E186" s="9"/>
      <c r="F186" s="21"/>
      <c r="G186" s="34"/>
      <c r="H186" s="32"/>
      <c r="I186" s="6"/>
      <c r="J186" s="24"/>
      <c r="K186" s="24"/>
      <c r="L186" s="6"/>
      <c r="M186" s="6"/>
    </row>
    <row r="187" spans="1:14" x14ac:dyDescent="0.2">
      <c r="A187" s="10" t="s">
        <v>19</v>
      </c>
      <c r="B187" s="63" t="s">
        <v>16</v>
      </c>
      <c r="C187" s="63"/>
      <c r="D187" s="63"/>
      <c r="E187" s="45"/>
      <c r="F187" s="63"/>
      <c r="G187" s="46" t="s">
        <v>126</v>
      </c>
      <c r="H187" s="46" t="s">
        <v>0</v>
      </c>
      <c r="I187" s="47" t="s">
        <v>0</v>
      </c>
      <c r="J187" s="47"/>
      <c r="K187" s="48"/>
      <c r="L187" s="47"/>
      <c r="M187" s="47"/>
    </row>
    <row r="188" spans="1:14" x14ac:dyDescent="0.2">
      <c r="A188" s="10" t="s">
        <v>19</v>
      </c>
      <c r="B188" s="49" t="s">
        <v>16</v>
      </c>
      <c r="C188" s="49" t="s">
        <v>1</v>
      </c>
      <c r="D188" s="49"/>
      <c r="E188" s="50"/>
      <c r="F188" s="49"/>
      <c r="G188" s="51" t="s">
        <v>102</v>
      </c>
      <c r="H188" s="51" t="s">
        <v>0</v>
      </c>
      <c r="I188" s="52" t="s">
        <v>0</v>
      </c>
      <c r="J188" s="52"/>
      <c r="K188" s="52"/>
      <c r="L188" s="53"/>
      <c r="M188" s="53"/>
    </row>
    <row r="189" spans="1:14" ht="25.5" x14ac:dyDescent="0.2">
      <c r="B189" s="32" t="s">
        <v>16</v>
      </c>
      <c r="C189" s="32" t="s">
        <v>1</v>
      </c>
      <c r="D189" s="32" t="s">
        <v>1</v>
      </c>
      <c r="E189" s="9" t="s">
        <v>21</v>
      </c>
      <c r="F189" s="33">
        <v>97645</v>
      </c>
      <c r="G189" s="34" t="s">
        <v>127</v>
      </c>
      <c r="H189" s="32" t="s">
        <v>40</v>
      </c>
      <c r="I189" s="6">
        <f>3.67*2.3</f>
        <v>8.4409999999999989</v>
      </c>
      <c r="J189" s="24"/>
      <c r="K189" s="24"/>
      <c r="L189" s="67"/>
      <c r="M189" s="6"/>
      <c r="N189" s="67" t="s">
        <v>51</v>
      </c>
    </row>
    <row r="190" spans="1:14" ht="25.5" x14ac:dyDescent="0.2">
      <c r="B190" s="32" t="s">
        <v>16</v>
      </c>
      <c r="C190" s="32" t="s">
        <v>1</v>
      </c>
      <c r="D190" s="32" t="s">
        <v>2</v>
      </c>
      <c r="E190" s="9" t="s">
        <v>21</v>
      </c>
      <c r="F190" s="21">
        <v>97622</v>
      </c>
      <c r="G190" s="22" t="s">
        <v>14</v>
      </c>
      <c r="H190" s="65" t="s">
        <v>43</v>
      </c>
      <c r="I190" s="6">
        <f>(0.25+0.46)*2.7*0.14</f>
        <v>0.26838000000000001</v>
      </c>
      <c r="J190" s="24"/>
      <c r="K190" s="24"/>
      <c r="L190" s="6"/>
      <c r="M190" s="6"/>
      <c r="N190" s="28" t="s">
        <v>47</v>
      </c>
    </row>
    <row r="191" spans="1:14" ht="54.75" customHeight="1" x14ac:dyDescent="0.2">
      <c r="A191" s="29"/>
      <c r="B191" s="32" t="s">
        <v>16</v>
      </c>
      <c r="C191" s="32" t="s">
        <v>1</v>
      </c>
      <c r="D191" s="32" t="s">
        <v>3</v>
      </c>
      <c r="E191" s="9" t="s">
        <v>93</v>
      </c>
      <c r="F191" s="21">
        <v>30304</v>
      </c>
      <c r="G191" s="34" t="s">
        <v>94</v>
      </c>
      <c r="H191" s="65" t="s">
        <v>43</v>
      </c>
      <c r="I191" s="6">
        <f>I189*0.15+(I190)</f>
        <v>1.5345299999999999</v>
      </c>
      <c r="J191" s="24"/>
      <c r="K191" s="24"/>
      <c r="L191" s="6"/>
      <c r="M191" s="6"/>
      <c r="N191" s="67" t="s">
        <v>51</v>
      </c>
    </row>
    <row r="192" spans="1:14" ht="7.5" customHeight="1" x14ac:dyDescent="0.2">
      <c r="B192" s="32"/>
      <c r="C192" s="32"/>
      <c r="D192" s="65"/>
      <c r="E192" s="9"/>
      <c r="F192" s="33"/>
      <c r="G192" s="34"/>
      <c r="H192" s="32"/>
      <c r="I192" s="6"/>
      <c r="J192" s="24"/>
      <c r="K192" s="24"/>
      <c r="L192" s="67"/>
      <c r="M192" s="6"/>
      <c r="N192" s="67"/>
    </row>
    <row r="193" spans="1:14" x14ac:dyDescent="0.2">
      <c r="A193" s="10" t="s">
        <v>19</v>
      </c>
      <c r="B193" s="49" t="s">
        <v>16</v>
      </c>
      <c r="C193" s="49" t="s">
        <v>2</v>
      </c>
      <c r="D193" s="49"/>
      <c r="E193" s="50"/>
      <c r="F193" s="49"/>
      <c r="G193" s="51" t="s">
        <v>61</v>
      </c>
      <c r="H193" s="51" t="s">
        <v>0</v>
      </c>
      <c r="I193" s="52" t="s">
        <v>0</v>
      </c>
      <c r="J193" s="52"/>
      <c r="K193" s="52"/>
      <c r="L193" s="53"/>
      <c r="M193" s="53"/>
    </row>
    <row r="194" spans="1:14" ht="40.5" customHeight="1" x14ac:dyDescent="0.2">
      <c r="B194" s="32" t="s">
        <v>16</v>
      </c>
      <c r="C194" s="32" t="s">
        <v>2</v>
      </c>
      <c r="D194" s="64" t="s">
        <v>1</v>
      </c>
      <c r="E194" s="37" t="s">
        <v>39</v>
      </c>
      <c r="F194" s="33" t="s">
        <v>59</v>
      </c>
      <c r="G194" s="39" t="s">
        <v>69</v>
      </c>
      <c r="H194" s="32" t="s">
        <v>40</v>
      </c>
      <c r="I194" s="67">
        <f>3.67*2.1</f>
        <v>7.7069999999999999</v>
      </c>
      <c r="J194" s="24"/>
      <c r="K194" s="24"/>
      <c r="L194" s="6"/>
      <c r="M194" s="6"/>
      <c r="N194" s="35" t="s">
        <v>47</v>
      </c>
    </row>
    <row r="195" spans="1:14" ht="12.75" customHeight="1" x14ac:dyDescent="0.2">
      <c r="B195" s="32" t="s">
        <v>16</v>
      </c>
      <c r="C195" s="32" t="s">
        <v>2</v>
      </c>
      <c r="D195" s="32" t="s">
        <v>2</v>
      </c>
      <c r="E195" s="37" t="s">
        <v>21</v>
      </c>
      <c r="F195" s="41">
        <v>10503</v>
      </c>
      <c r="G195" s="39" t="s">
        <v>137</v>
      </c>
      <c r="H195" s="32" t="s">
        <v>40</v>
      </c>
      <c r="I195" s="67">
        <f>I194</f>
        <v>7.7069999999999999</v>
      </c>
      <c r="J195" s="24"/>
      <c r="K195" s="24"/>
      <c r="L195" s="6"/>
      <c r="M195" s="6"/>
      <c r="N195" s="35"/>
    </row>
    <row r="196" spans="1:14" ht="25.5" x14ac:dyDescent="0.2">
      <c r="B196" s="32" t="s">
        <v>16</v>
      </c>
      <c r="C196" s="32" t="s">
        <v>2</v>
      </c>
      <c r="D196" s="32" t="s">
        <v>3</v>
      </c>
      <c r="E196" s="37" t="s">
        <v>39</v>
      </c>
      <c r="F196" s="33" t="s">
        <v>60</v>
      </c>
      <c r="G196" s="34" t="s">
        <v>75</v>
      </c>
      <c r="H196" s="32" t="s">
        <v>40</v>
      </c>
      <c r="I196" s="67">
        <f>I195</f>
        <v>7.7069999999999999</v>
      </c>
      <c r="J196" s="42"/>
      <c r="K196" s="24"/>
      <c r="L196" s="6"/>
      <c r="M196" s="6"/>
      <c r="N196" s="35"/>
    </row>
    <row r="197" spans="1:14" ht="12.75" customHeight="1" x14ac:dyDescent="0.2">
      <c r="B197" s="32" t="s">
        <v>16</v>
      </c>
      <c r="C197" s="32" t="s">
        <v>2</v>
      </c>
      <c r="D197" s="32" t="s">
        <v>4</v>
      </c>
      <c r="E197" s="37" t="s">
        <v>39</v>
      </c>
      <c r="F197" s="33" t="s">
        <v>153</v>
      </c>
      <c r="G197" s="39" t="s">
        <v>70</v>
      </c>
      <c r="H197" s="32" t="s">
        <v>40</v>
      </c>
      <c r="I197" s="67">
        <f>I196</f>
        <v>7.7069999999999999</v>
      </c>
      <c r="J197" s="24"/>
      <c r="K197" s="24"/>
      <c r="L197" s="6"/>
      <c r="M197" s="6"/>
      <c r="N197" s="35"/>
    </row>
    <row r="198" spans="1:14" ht="12.75" customHeight="1" x14ac:dyDescent="0.2">
      <c r="B198" s="32"/>
      <c r="C198" s="64"/>
      <c r="D198" s="32"/>
      <c r="E198" s="37"/>
      <c r="F198" s="33"/>
      <c r="G198" s="39"/>
      <c r="H198" s="32"/>
      <c r="I198" s="67"/>
      <c r="J198" s="24"/>
      <c r="K198" s="24"/>
      <c r="L198" s="6"/>
      <c r="M198" s="6"/>
      <c r="N198" s="35"/>
    </row>
    <row r="199" spans="1:14" x14ac:dyDescent="0.2">
      <c r="A199" s="10" t="s">
        <v>19</v>
      </c>
      <c r="B199" s="49" t="s">
        <v>16</v>
      </c>
      <c r="C199" s="49" t="s">
        <v>3</v>
      </c>
      <c r="D199" s="49"/>
      <c r="E199" s="50"/>
      <c r="F199" s="49"/>
      <c r="G199" s="51" t="s">
        <v>104</v>
      </c>
      <c r="H199" s="51" t="s">
        <v>0</v>
      </c>
      <c r="I199" s="52" t="s">
        <v>0</v>
      </c>
      <c r="J199" s="52"/>
      <c r="K199" s="52"/>
      <c r="L199" s="53"/>
      <c r="M199" s="53"/>
    </row>
    <row r="200" spans="1:14" ht="25.5" x14ac:dyDescent="0.2">
      <c r="B200" s="32" t="s">
        <v>16</v>
      </c>
      <c r="C200" s="32" t="s">
        <v>3</v>
      </c>
      <c r="D200" s="64" t="s">
        <v>1</v>
      </c>
      <c r="E200" s="30" t="s">
        <v>21</v>
      </c>
      <c r="F200" s="27">
        <v>88497</v>
      </c>
      <c r="G200" s="22" t="s">
        <v>8</v>
      </c>
      <c r="H200" s="65" t="s">
        <v>40</v>
      </c>
      <c r="I200" s="6">
        <f>((5.372*2)+(3.737))*2.7</f>
        <v>39.098700000000001</v>
      </c>
      <c r="J200" s="24"/>
      <c r="K200" s="24"/>
      <c r="L200" s="6"/>
      <c r="M200" s="6"/>
      <c r="N200" s="28" t="s">
        <v>51</v>
      </c>
    </row>
    <row r="201" spans="1:14" ht="25.5" x14ac:dyDescent="0.2">
      <c r="B201" s="32" t="s">
        <v>16</v>
      </c>
      <c r="C201" s="32" t="s">
        <v>3</v>
      </c>
      <c r="D201" s="32" t="s">
        <v>2</v>
      </c>
      <c r="E201" s="30" t="s">
        <v>21</v>
      </c>
      <c r="F201" s="27">
        <v>88483</v>
      </c>
      <c r="G201" s="34" t="s">
        <v>68</v>
      </c>
      <c r="H201" s="65" t="s">
        <v>40</v>
      </c>
      <c r="I201" s="6">
        <f>I200</f>
        <v>39.098700000000001</v>
      </c>
      <c r="J201" s="24"/>
      <c r="K201" s="24"/>
      <c r="L201" s="6"/>
      <c r="M201" s="6"/>
      <c r="N201" s="28" t="s">
        <v>51</v>
      </c>
    </row>
    <row r="202" spans="1:14" ht="25.5" x14ac:dyDescent="0.2">
      <c r="B202" s="32" t="s">
        <v>16</v>
      </c>
      <c r="C202" s="32" t="s">
        <v>3</v>
      </c>
      <c r="D202" s="32" t="s">
        <v>3</v>
      </c>
      <c r="E202" s="30" t="s">
        <v>21</v>
      </c>
      <c r="F202" s="27">
        <v>88487</v>
      </c>
      <c r="G202" s="34" t="s">
        <v>34</v>
      </c>
      <c r="H202" s="65" t="s">
        <v>40</v>
      </c>
      <c r="I202" s="6">
        <f>I201</f>
        <v>39.098700000000001</v>
      </c>
      <c r="J202" s="24"/>
      <c r="K202" s="24"/>
      <c r="L202" s="6"/>
      <c r="M202" s="6"/>
      <c r="N202" s="28" t="s">
        <v>51</v>
      </c>
    </row>
    <row r="203" spans="1:14" x14ac:dyDescent="0.2">
      <c r="B203" s="32"/>
      <c r="C203" s="32"/>
      <c r="D203" s="32"/>
      <c r="E203" s="30"/>
      <c r="F203" s="27"/>
      <c r="G203" s="34"/>
      <c r="H203" s="65"/>
      <c r="I203" s="6"/>
      <c r="J203" s="24"/>
      <c r="K203" s="24"/>
      <c r="L203" s="6"/>
      <c r="M203" s="6"/>
      <c r="N203" s="28"/>
    </row>
    <row r="204" spans="1:14" x14ac:dyDescent="0.2">
      <c r="A204" s="10" t="s">
        <v>19</v>
      </c>
      <c r="B204" s="49" t="s">
        <v>16</v>
      </c>
      <c r="C204" s="49" t="s">
        <v>4</v>
      </c>
      <c r="D204" s="49"/>
      <c r="E204" s="50"/>
      <c r="F204" s="49"/>
      <c r="G204" s="51" t="s">
        <v>128</v>
      </c>
      <c r="H204" s="51" t="s">
        <v>0</v>
      </c>
      <c r="I204" s="52" t="s">
        <v>0</v>
      </c>
      <c r="J204" s="52"/>
      <c r="K204" s="52"/>
      <c r="L204" s="53"/>
      <c r="M204" s="53"/>
    </row>
    <row r="205" spans="1:14" ht="12.75" customHeight="1" x14ac:dyDescent="0.2">
      <c r="A205" s="29"/>
      <c r="B205" s="32" t="s">
        <v>16</v>
      </c>
      <c r="C205" s="32" t="s">
        <v>4</v>
      </c>
      <c r="D205" s="82" t="s">
        <v>1</v>
      </c>
      <c r="E205" s="60" t="s">
        <v>39</v>
      </c>
      <c r="F205" s="33" t="s">
        <v>41</v>
      </c>
      <c r="G205" s="34" t="s">
        <v>151</v>
      </c>
      <c r="H205" s="32" t="s">
        <v>43</v>
      </c>
      <c r="I205" s="6">
        <v>1.03</v>
      </c>
      <c r="J205" s="24"/>
      <c r="K205" s="24"/>
      <c r="L205" s="6"/>
      <c r="M205" s="6"/>
      <c r="N205" s="28" t="s">
        <v>51</v>
      </c>
    </row>
    <row r="206" spans="1:14" ht="25.5" x14ac:dyDescent="0.2">
      <c r="A206" s="29"/>
      <c r="B206" s="32" t="s">
        <v>16</v>
      </c>
      <c r="C206" s="32" t="s">
        <v>4</v>
      </c>
      <c r="D206" s="32" t="s">
        <v>2</v>
      </c>
      <c r="E206" s="30" t="s">
        <v>21</v>
      </c>
      <c r="F206" s="27">
        <v>102007</v>
      </c>
      <c r="G206" s="34" t="s">
        <v>154</v>
      </c>
      <c r="H206" s="80" t="s">
        <v>40</v>
      </c>
      <c r="I206" s="6">
        <v>1.0529999999999999</v>
      </c>
      <c r="J206" s="24"/>
      <c r="K206" s="24"/>
      <c r="L206" s="6"/>
      <c r="M206" s="6"/>
      <c r="N206" s="28" t="s">
        <v>51</v>
      </c>
    </row>
    <row r="207" spans="1:14" ht="38.25" x14ac:dyDescent="0.2">
      <c r="B207" s="32" t="s">
        <v>16</v>
      </c>
      <c r="C207" s="32" t="s">
        <v>4</v>
      </c>
      <c r="D207" s="80" t="s">
        <v>3</v>
      </c>
      <c r="E207" s="30" t="s">
        <v>21</v>
      </c>
      <c r="F207" s="27">
        <v>92919</v>
      </c>
      <c r="G207" s="34" t="s">
        <v>152</v>
      </c>
      <c r="H207" s="32" t="s">
        <v>46</v>
      </c>
      <c r="I207" s="6">
        <v>37.5</v>
      </c>
      <c r="J207" s="24"/>
      <c r="K207" s="24"/>
      <c r="L207" s="6"/>
      <c r="M207" s="6"/>
      <c r="N207" s="28"/>
    </row>
    <row r="208" spans="1:14" x14ac:dyDescent="0.2">
      <c r="B208" s="32"/>
      <c r="C208" s="32"/>
      <c r="D208" s="32"/>
      <c r="E208" s="30"/>
      <c r="F208" s="27"/>
      <c r="G208" s="34"/>
      <c r="H208" s="32"/>
      <c r="I208" s="6"/>
      <c r="J208" s="24"/>
      <c r="K208" s="24"/>
      <c r="L208" s="6"/>
      <c r="M208" s="6"/>
      <c r="N208" s="28"/>
    </row>
    <row r="209" spans="1:14" x14ac:dyDescent="0.2">
      <c r="A209" s="10" t="s">
        <v>19</v>
      </c>
      <c r="B209" s="49" t="s">
        <v>16</v>
      </c>
      <c r="C209" s="49" t="s">
        <v>6</v>
      </c>
      <c r="D209" s="49"/>
      <c r="E209" s="50"/>
      <c r="F209" s="49"/>
      <c r="G209" s="51" t="s">
        <v>129</v>
      </c>
      <c r="H209" s="51" t="s">
        <v>0</v>
      </c>
      <c r="I209" s="52" t="s">
        <v>0</v>
      </c>
      <c r="J209" s="52"/>
      <c r="K209" s="52"/>
      <c r="L209" s="53"/>
      <c r="M209" s="53"/>
    </row>
    <row r="210" spans="1:14" ht="25.5" x14ac:dyDescent="0.2">
      <c r="A210" s="29"/>
      <c r="B210" s="32" t="s">
        <v>16</v>
      </c>
      <c r="C210" s="32" t="s">
        <v>6</v>
      </c>
      <c r="D210" s="64" t="s">
        <v>1</v>
      </c>
      <c r="E210" s="60" t="s">
        <v>39</v>
      </c>
      <c r="F210" s="33" t="s">
        <v>41</v>
      </c>
      <c r="G210" s="34" t="s">
        <v>151</v>
      </c>
      <c r="H210" s="32" t="s">
        <v>43</v>
      </c>
      <c r="I210" s="6">
        <f>0.27*0.13*2.48*2</f>
        <v>0.17409600000000003</v>
      </c>
      <c r="J210" s="24"/>
      <c r="K210" s="24"/>
      <c r="L210" s="6"/>
      <c r="M210" s="6"/>
      <c r="N210" s="28" t="s">
        <v>51</v>
      </c>
    </row>
    <row r="211" spans="1:14" ht="38.25" x14ac:dyDescent="0.2">
      <c r="A211" s="29"/>
      <c r="B211" s="32" t="s">
        <v>16</v>
      </c>
      <c r="C211" s="32" t="s">
        <v>6</v>
      </c>
      <c r="D211" s="32" t="s">
        <v>2</v>
      </c>
      <c r="E211" s="30" t="s">
        <v>21</v>
      </c>
      <c r="F211" s="27">
        <v>102007</v>
      </c>
      <c r="G211" s="34" t="s">
        <v>84</v>
      </c>
      <c r="H211" s="65" t="s">
        <v>40</v>
      </c>
      <c r="I211" s="6">
        <f>0.27*2.48*2</f>
        <v>1.3392000000000002</v>
      </c>
      <c r="J211" s="24"/>
      <c r="K211" s="24"/>
      <c r="L211" s="6"/>
      <c r="M211" s="6"/>
      <c r="N211" s="28" t="s">
        <v>51</v>
      </c>
    </row>
    <row r="212" spans="1:14" ht="38.25" x14ac:dyDescent="0.2">
      <c r="B212" s="32" t="s">
        <v>16</v>
      </c>
      <c r="C212" s="32" t="s">
        <v>6</v>
      </c>
      <c r="D212" s="65" t="s">
        <v>3</v>
      </c>
      <c r="E212" s="30" t="s">
        <v>21</v>
      </c>
      <c r="F212" s="27">
        <v>92919</v>
      </c>
      <c r="G212" s="34" t="s">
        <v>152</v>
      </c>
      <c r="H212" s="32" t="s">
        <v>46</v>
      </c>
      <c r="I212" s="6">
        <v>17</v>
      </c>
      <c r="J212" s="24"/>
      <c r="K212" s="24"/>
      <c r="L212" s="6"/>
      <c r="M212" s="6"/>
      <c r="N212" s="28"/>
    </row>
    <row r="213" spans="1:14" x14ac:dyDescent="0.2">
      <c r="B213" s="32"/>
      <c r="C213" s="32"/>
      <c r="D213" s="80"/>
      <c r="E213" s="30"/>
      <c r="F213" s="27"/>
      <c r="G213" s="34"/>
      <c r="H213" s="32"/>
      <c r="I213" s="6"/>
      <c r="J213" s="24"/>
      <c r="K213" s="24"/>
      <c r="L213" s="6"/>
      <c r="M213" s="6"/>
      <c r="N213" s="28"/>
    </row>
    <row r="214" spans="1:14" x14ac:dyDescent="0.2">
      <c r="A214" s="10" t="s">
        <v>19</v>
      </c>
      <c r="B214" s="49" t="s">
        <v>16</v>
      </c>
      <c r="C214" s="49" t="s">
        <v>7</v>
      </c>
      <c r="D214" s="49"/>
      <c r="E214" s="50"/>
      <c r="F214" s="49"/>
      <c r="G214" s="51" t="s">
        <v>141</v>
      </c>
      <c r="H214" s="51" t="s">
        <v>0</v>
      </c>
      <c r="I214" s="52" t="s">
        <v>0</v>
      </c>
      <c r="J214" s="52"/>
      <c r="K214" s="52"/>
      <c r="L214" s="53"/>
      <c r="M214" s="53"/>
    </row>
    <row r="215" spans="1:14" ht="25.5" x14ac:dyDescent="0.2">
      <c r="B215" s="32" t="s">
        <v>16</v>
      </c>
      <c r="C215" s="32" t="s">
        <v>7</v>
      </c>
      <c r="D215" s="79" t="s">
        <v>1</v>
      </c>
      <c r="E215" s="37" t="s">
        <v>39</v>
      </c>
      <c r="F215" s="33" t="s">
        <v>54</v>
      </c>
      <c r="G215" s="34" t="s">
        <v>66</v>
      </c>
      <c r="H215" s="80" t="s">
        <v>40</v>
      </c>
      <c r="I215" s="6">
        <f>((0.27*2.48)+(3.25*1.2))*1.2</f>
        <v>5.4835200000000004</v>
      </c>
      <c r="J215" s="24"/>
      <c r="K215" s="24"/>
      <c r="L215" s="6"/>
      <c r="M215" s="6"/>
      <c r="N215" s="35"/>
    </row>
    <row r="216" spans="1:14" ht="38.25" x14ac:dyDescent="0.2">
      <c r="B216" s="32" t="s">
        <v>16</v>
      </c>
      <c r="C216" s="32" t="s">
        <v>7</v>
      </c>
      <c r="D216" s="79" t="s">
        <v>2</v>
      </c>
      <c r="E216" s="9" t="s">
        <v>21</v>
      </c>
      <c r="F216" s="33">
        <v>94779</v>
      </c>
      <c r="G216" s="34" t="s">
        <v>138</v>
      </c>
      <c r="H216" s="32" t="s">
        <v>40</v>
      </c>
      <c r="I216" s="6">
        <f>((0.27*2.48)+(3.25*1.2))*1.2</f>
        <v>5.4835200000000004</v>
      </c>
      <c r="J216" s="24"/>
      <c r="K216" s="24"/>
      <c r="L216" s="6"/>
      <c r="M216" s="6"/>
    </row>
    <row r="217" spans="1:14" ht="55.5" customHeight="1" x14ac:dyDescent="0.2">
      <c r="B217" s="32" t="s">
        <v>16</v>
      </c>
      <c r="C217" s="32" t="s">
        <v>7</v>
      </c>
      <c r="D217" s="79" t="s">
        <v>3</v>
      </c>
      <c r="E217" s="37" t="s">
        <v>93</v>
      </c>
      <c r="F217" s="33">
        <v>130234</v>
      </c>
      <c r="G217" s="34" t="s">
        <v>155</v>
      </c>
      <c r="H217" s="32" t="s">
        <v>40</v>
      </c>
      <c r="I217" s="6">
        <f>((0.27*2.48)+(3.25*1.2))*1.2</f>
        <v>5.4835200000000004</v>
      </c>
      <c r="J217" s="24"/>
      <c r="K217" s="24"/>
      <c r="L217" s="6"/>
      <c r="M217" s="6"/>
      <c r="N217" s="35"/>
    </row>
    <row r="218" spans="1:14" x14ac:dyDescent="0.2">
      <c r="B218" s="32"/>
      <c r="C218" s="32"/>
      <c r="D218" s="65"/>
      <c r="E218" s="30"/>
      <c r="F218" s="27"/>
      <c r="G218" s="34"/>
      <c r="H218" s="32"/>
      <c r="I218" s="6"/>
      <c r="J218" s="24"/>
      <c r="K218" s="24"/>
      <c r="L218" s="6"/>
      <c r="M218" s="6"/>
      <c r="N218" s="28"/>
    </row>
    <row r="219" spans="1:14" x14ac:dyDescent="0.2">
      <c r="A219" s="10" t="s">
        <v>19</v>
      </c>
      <c r="B219" s="63" t="s">
        <v>17</v>
      </c>
      <c r="C219" s="63"/>
      <c r="D219" s="63"/>
      <c r="E219" s="45"/>
      <c r="F219" s="63"/>
      <c r="G219" s="46" t="s">
        <v>125</v>
      </c>
      <c r="H219" s="46" t="s">
        <v>0</v>
      </c>
      <c r="I219" s="47" t="s">
        <v>0</v>
      </c>
      <c r="J219" s="47"/>
      <c r="K219" s="48"/>
      <c r="L219" s="47"/>
      <c r="M219" s="47"/>
    </row>
    <row r="220" spans="1:14" x14ac:dyDescent="0.2">
      <c r="A220" s="10" t="s">
        <v>19</v>
      </c>
      <c r="B220" s="49" t="s">
        <v>17</v>
      </c>
      <c r="C220" s="49" t="s">
        <v>1</v>
      </c>
      <c r="D220" s="49"/>
      <c r="E220" s="50"/>
      <c r="F220" s="49"/>
      <c r="G220" s="51" t="s">
        <v>116</v>
      </c>
      <c r="H220" s="51" t="s">
        <v>0</v>
      </c>
      <c r="I220" s="52" t="s">
        <v>0</v>
      </c>
      <c r="J220" s="52"/>
      <c r="K220" s="52"/>
      <c r="L220" s="53"/>
      <c r="M220" s="53"/>
    </row>
    <row r="221" spans="1:14" ht="38.25" x14ac:dyDescent="0.2">
      <c r="B221" s="32" t="s">
        <v>17</v>
      </c>
      <c r="C221" s="32" t="s">
        <v>1</v>
      </c>
      <c r="D221" s="32" t="s">
        <v>1</v>
      </c>
      <c r="E221" s="9" t="s">
        <v>21</v>
      </c>
      <c r="F221" s="33">
        <v>96361</v>
      </c>
      <c r="G221" s="34" t="s">
        <v>50</v>
      </c>
      <c r="H221" s="32" t="s">
        <v>40</v>
      </c>
      <c r="I221" s="6">
        <f>3.646*2.7</f>
        <v>9.8442000000000007</v>
      </c>
      <c r="J221" s="24"/>
      <c r="K221" s="24"/>
      <c r="L221" s="67"/>
      <c r="M221" s="6"/>
      <c r="N221" s="67" t="s">
        <v>51</v>
      </c>
    </row>
    <row r="222" spans="1:14" x14ac:dyDescent="0.2">
      <c r="B222" s="32" t="s">
        <v>17</v>
      </c>
      <c r="C222" s="32" t="s">
        <v>1</v>
      </c>
      <c r="D222" s="65" t="s">
        <v>2</v>
      </c>
      <c r="E222" s="9" t="s">
        <v>21</v>
      </c>
      <c r="F222" s="33">
        <v>96373</v>
      </c>
      <c r="G222" s="34" t="s">
        <v>36</v>
      </c>
      <c r="H222" s="32" t="s">
        <v>45</v>
      </c>
      <c r="I222" s="6">
        <v>3.65</v>
      </c>
      <c r="J222" s="24"/>
      <c r="K222" s="24"/>
      <c r="L222" s="67"/>
      <c r="M222" s="6"/>
      <c r="N222" s="67" t="s">
        <v>51</v>
      </c>
    </row>
    <row r="223" spans="1:14" ht="25.5" x14ac:dyDescent="0.2">
      <c r="B223" s="32" t="s">
        <v>17</v>
      </c>
      <c r="C223" s="32" t="s">
        <v>1</v>
      </c>
      <c r="D223" s="65" t="s">
        <v>3</v>
      </c>
      <c r="E223" s="9" t="s">
        <v>21</v>
      </c>
      <c r="F223" s="33">
        <v>96372</v>
      </c>
      <c r="G223" s="34" t="s">
        <v>11</v>
      </c>
      <c r="H223" s="32" t="s">
        <v>40</v>
      </c>
      <c r="I223" s="6">
        <v>9.84</v>
      </c>
      <c r="J223" s="24"/>
      <c r="K223" s="24"/>
      <c r="L223" s="67"/>
      <c r="M223" s="6"/>
      <c r="N223" s="67" t="s">
        <v>51</v>
      </c>
    </row>
    <row r="224" spans="1:14" x14ac:dyDescent="0.2">
      <c r="B224" s="32"/>
      <c r="C224" s="32"/>
      <c r="D224" s="65"/>
      <c r="E224" s="9"/>
      <c r="F224" s="33"/>
      <c r="G224" s="34"/>
      <c r="H224" s="32"/>
      <c r="I224" s="6"/>
      <c r="J224" s="24"/>
      <c r="K224" s="24"/>
      <c r="L224" s="67"/>
      <c r="M224" s="6"/>
      <c r="N224" s="67"/>
    </row>
    <row r="225" spans="1:14" x14ac:dyDescent="0.2">
      <c r="A225" s="10" t="s">
        <v>19</v>
      </c>
      <c r="B225" s="49" t="s">
        <v>17</v>
      </c>
      <c r="C225" s="49" t="s">
        <v>2</v>
      </c>
      <c r="D225" s="49"/>
      <c r="E225" s="50"/>
      <c r="F225" s="49"/>
      <c r="G225" s="51" t="s">
        <v>61</v>
      </c>
      <c r="H225" s="51" t="s">
        <v>0</v>
      </c>
      <c r="I225" s="52" t="s">
        <v>0</v>
      </c>
      <c r="J225" s="52"/>
      <c r="K225" s="52"/>
      <c r="L225" s="53"/>
      <c r="M225" s="53"/>
    </row>
    <row r="226" spans="1:14" ht="88.5" customHeight="1" x14ac:dyDescent="0.2">
      <c r="A226" s="29"/>
      <c r="B226" s="32" t="s">
        <v>17</v>
      </c>
      <c r="C226" s="32" t="s">
        <v>2</v>
      </c>
      <c r="D226" s="32" t="s">
        <v>1</v>
      </c>
      <c r="E226" s="37" t="s">
        <v>39</v>
      </c>
      <c r="F226" s="33" t="s">
        <v>156</v>
      </c>
      <c r="G226" s="34" t="s">
        <v>130</v>
      </c>
      <c r="H226" s="32" t="s">
        <v>71</v>
      </c>
      <c r="I226" s="6">
        <v>1</v>
      </c>
      <c r="J226" s="24"/>
      <c r="K226" s="24"/>
      <c r="L226" s="6"/>
      <c r="M226" s="6"/>
      <c r="N226" s="28"/>
    </row>
    <row r="227" spans="1:14" x14ac:dyDescent="0.2">
      <c r="B227" s="32" t="s">
        <v>17</v>
      </c>
      <c r="C227" s="32" t="s">
        <v>2</v>
      </c>
      <c r="D227" s="65" t="s">
        <v>2</v>
      </c>
      <c r="E227" s="37" t="s">
        <v>39</v>
      </c>
      <c r="F227" s="33" t="s">
        <v>49</v>
      </c>
      <c r="G227" s="34" t="s">
        <v>72</v>
      </c>
      <c r="H227" s="32" t="s">
        <v>40</v>
      </c>
      <c r="I227" s="26">
        <f>1*2.2*3</f>
        <v>6.6000000000000005</v>
      </c>
      <c r="J227" s="40"/>
      <c r="K227" s="24"/>
      <c r="L227" s="6"/>
      <c r="M227" s="6"/>
      <c r="N227" s="28"/>
    </row>
    <row r="228" spans="1:14" ht="38.25" x14ac:dyDescent="0.2">
      <c r="B228" s="32" t="s">
        <v>17</v>
      </c>
      <c r="C228" s="32" t="s">
        <v>2</v>
      </c>
      <c r="D228" s="65" t="s">
        <v>3</v>
      </c>
      <c r="E228" s="37" t="s">
        <v>39</v>
      </c>
      <c r="F228" s="33" t="s">
        <v>52</v>
      </c>
      <c r="G228" s="34" t="s">
        <v>62</v>
      </c>
      <c r="H228" s="32" t="s">
        <v>40</v>
      </c>
      <c r="I228" s="26">
        <f>(0.1*2*2.2)+(0.2*1*5)</f>
        <v>1.44</v>
      </c>
      <c r="J228" s="24"/>
      <c r="K228" s="24"/>
      <c r="L228" s="6"/>
      <c r="M228" s="6"/>
      <c r="N228" s="28"/>
    </row>
    <row r="229" spans="1:14" x14ac:dyDescent="0.2">
      <c r="B229" s="32" t="s">
        <v>17</v>
      </c>
      <c r="C229" s="32" t="s">
        <v>2</v>
      </c>
      <c r="D229" s="32" t="s">
        <v>4</v>
      </c>
      <c r="E229" s="37" t="s">
        <v>21</v>
      </c>
      <c r="F229" s="33">
        <v>102225</v>
      </c>
      <c r="G229" s="34" t="s">
        <v>73</v>
      </c>
      <c r="H229" s="32" t="s">
        <v>40</v>
      </c>
      <c r="I229" s="26">
        <v>1.44</v>
      </c>
      <c r="J229" s="40"/>
      <c r="K229" s="24"/>
      <c r="L229" s="6"/>
      <c r="M229" s="6"/>
      <c r="N229" s="28"/>
    </row>
    <row r="230" spans="1:14" ht="64.5" customHeight="1" x14ac:dyDescent="0.2">
      <c r="B230" s="32" t="s">
        <v>17</v>
      </c>
      <c r="C230" s="32" t="s">
        <v>2</v>
      </c>
      <c r="D230" s="32" t="s">
        <v>6</v>
      </c>
      <c r="E230" s="37" t="s">
        <v>39</v>
      </c>
      <c r="F230" s="33" t="s">
        <v>53</v>
      </c>
      <c r="G230" s="34" t="s">
        <v>74</v>
      </c>
      <c r="H230" s="65" t="s">
        <v>40</v>
      </c>
      <c r="I230" s="26">
        <v>1.44</v>
      </c>
      <c r="J230" s="24"/>
      <c r="K230" s="24"/>
      <c r="L230" s="6"/>
      <c r="M230" s="6"/>
      <c r="N230" s="28" t="s">
        <v>47</v>
      </c>
    </row>
    <row r="231" spans="1:14" ht="56.25" customHeight="1" x14ac:dyDescent="0.2">
      <c r="B231" s="32" t="s">
        <v>17</v>
      </c>
      <c r="C231" s="32" t="s">
        <v>2</v>
      </c>
      <c r="D231" s="32" t="s">
        <v>7</v>
      </c>
      <c r="E231" s="37" t="s">
        <v>39</v>
      </c>
      <c r="F231" s="33" t="s">
        <v>145</v>
      </c>
      <c r="G231" s="68" t="s">
        <v>132</v>
      </c>
      <c r="H231" s="32" t="s">
        <v>48</v>
      </c>
      <c r="I231" s="26">
        <v>1</v>
      </c>
      <c r="J231" s="24"/>
      <c r="K231" s="24"/>
      <c r="L231" s="6"/>
      <c r="M231" s="6"/>
      <c r="N231" s="28"/>
    </row>
    <row r="232" spans="1:14" ht="11.25" customHeight="1" x14ac:dyDescent="0.2">
      <c r="B232" s="32" t="s">
        <v>17</v>
      </c>
      <c r="C232" s="32" t="s">
        <v>2</v>
      </c>
      <c r="D232" s="32" t="s">
        <v>9</v>
      </c>
      <c r="E232" s="37" t="s">
        <v>93</v>
      </c>
      <c r="F232" s="33">
        <v>71801</v>
      </c>
      <c r="G232" s="69" t="s">
        <v>131</v>
      </c>
      <c r="H232" s="65" t="s">
        <v>40</v>
      </c>
      <c r="I232" s="26">
        <f>3*2.3</f>
        <v>6.8999999999999995</v>
      </c>
      <c r="J232" s="24"/>
      <c r="K232" s="24"/>
      <c r="L232" s="6"/>
      <c r="M232" s="6"/>
      <c r="N232" s="28"/>
    </row>
    <row r="233" spans="1:14" ht="12.75" customHeight="1" x14ac:dyDescent="0.2">
      <c r="B233" s="32" t="s">
        <v>17</v>
      </c>
      <c r="C233" s="32" t="s">
        <v>2</v>
      </c>
      <c r="D233" s="32" t="s">
        <v>12</v>
      </c>
      <c r="E233" s="37" t="s">
        <v>39</v>
      </c>
      <c r="F233" s="33" t="s">
        <v>144</v>
      </c>
      <c r="G233" s="39" t="s">
        <v>70</v>
      </c>
      <c r="H233" s="32" t="s">
        <v>40</v>
      </c>
      <c r="I233" s="67">
        <f>I232</f>
        <v>6.8999999999999995</v>
      </c>
      <c r="J233" s="24"/>
      <c r="K233" s="24"/>
      <c r="L233" s="6"/>
      <c r="M233" s="6"/>
      <c r="N233" s="35"/>
    </row>
    <row r="234" spans="1:14" ht="12" customHeight="1" x14ac:dyDescent="0.2">
      <c r="B234" s="32"/>
      <c r="C234" s="32"/>
      <c r="D234" s="32"/>
      <c r="E234" s="37"/>
      <c r="F234" s="33"/>
      <c r="G234" s="34"/>
      <c r="H234" s="65"/>
      <c r="I234" s="26"/>
      <c r="J234" s="24"/>
      <c r="K234" s="24"/>
      <c r="L234" s="6"/>
      <c r="M234" s="6"/>
      <c r="N234" s="28"/>
    </row>
    <row r="235" spans="1:14" x14ac:dyDescent="0.2">
      <c r="A235" s="10" t="s">
        <v>19</v>
      </c>
      <c r="B235" s="49" t="s">
        <v>17</v>
      </c>
      <c r="C235" s="49" t="s">
        <v>3</v>
      </c>
      <c r="D235" s="49"/>
      <c r="E235" s="50"/>
      <c r="F235" s="49"/>
      <c r="G235" s="51" t="s">
        <v>104</v>
      </c>
      <c r="H235" s="51" t="s">
        <v>0</v>
      </c>
      <c r="I235" s="52" t="s">
        <v>0</v>
      </c>
      <c r="J235" s="52"/>
      <c r="K235" s="52"/>
      <c r="L235" s="53"/>
      <c r="M235" s="53"/>
    </row>
    <row r="236" spans="1:14" ht="25.5" x14ac:dyDescent="0.2">
      <c r="B236" s="32" t="s">
        <v>17</v>
      </c>
      <c r="C236" s="32" t="s">
        <v>3</v>
      </c>
      <c r="D236" s="64" t="s">
        <v>1</v>
      </c>
      <c r="E236" s="30" t="s">
        <v>21</v>
      </c>
      <c r="F236" s="27">
        <v>88497</v>
      </c>
      <c r="G236" s="22" t="s">
        <v>8</v>
      </c>
      <c r="H236" s="65" t="s">
        <v>40</v>
      </c>
      <c r="I236" s="6">
        <f>2.7*(3.646+3.646+4.836+4.836-(3*2.3))</f>
        <v>27.172800000000002</v>
      </c>
      <c r="J236" s="24"/>
      <c r="K236" s="24"/>
      <c r="L236" s="6"/>
      <c r="M236" s="6"/>
      <c r="N236" s="28" t="s">
        <v>51</v>
      </c>
    </row>
    <row r="237" spans="1:14" ht="25.5" x14ac:dyDescent="0.2">
      <c r="B237" s="32" t="s">
        <v>17</v>
      </c>
      <c r="C237" s="32" t="s">
        <v>3</v>
      </c>
      <c r="D237" s="32" t="s">
        <v>2</v>
      </c>
      <c r="E237" s="30" t="s">
        <v>21</v>
      </c>
      <c r="F237" s="27">
        <v>88483</v>
      </c>
      <c r="G237" s="34" t="s">
        <v>68</v>
      </c>
      <c r="H237" s="65" t="s">
        <v>40</v>
      </c>
      <c r="I237" s="6">
        <f>I236</f>
        <v>27.172800000000002</v>
      </c>
      <c r="J237" s="24"/>
      <c r="K237" s="24"/>
      <c r="L237" s="6"/>
      <c r="M237" s="6"/>
      <c r="N237" s="28" t="s">
        <v>51</v>
      </c>
    </row>
    <row r="238" spans="1:14" ht="25.5" x14ac:dyDescent="0.2">
      <c r="B238" s="32" t="s">
        <v>17</v>
      </c>
      <c r="C238" s="32" t="s">
        <v>3</v>
      </c>
      <c r="D238" s="32" t="s">
        <v>3</v>
      </c>
      <c r="E238" s="30" t="s">
        <v>21</v>
      </c>
      <c r="F238" s="27">
        <v>88487</v>
      </c>
      <c r="G238" s="34" t="s">
        <v>34</v>
      </c>
      <c r="H238" s="65" t="s">
        <v>40</v>
      </c>
      <c r="I238" s="6">
        <f>I237</f>
        <v>27.172800000000002</v>
      </c>
      <c r="J238" s="24"/>
      <c r="K238" s="24"/>
      <c r="L238" s="6"/>
      <c r="M238" s="6"/>
      <c r="N238" s="28" t="s">
        <v>51</v>
      </c>
    </row>
    <row r="239" spans="1:14" x14ac:dyDescent="0.2">
      <c r="B239" s="32"/>
      <c r="C239" s="32"/>
      <c r="D239" s="32"/>
      <c r="E239" s="30"/>
      <c r="F239" s="27"/>
      <c r="G239" s="34"/>
      <c r="H239" s="77"/>
      <c r="I239" s="6"/>
      <c r="J239" s="24"/>
      <c r="K239" s="24"/>
      <c r="L239" s="6"/>
      <c r="M239" s="6"/>
      <c r="N239" s="28"/>
    </row>
    <row r="240" spans="1:14" x14ac:dyDescent="0.2">
      <c r="A240" s="10" t="s">
        <v>19</v>
      </c>
      <c r="B240" s="66" t="s">
        <v>18</v>
      </c>
      <c r="C240" s="66"/>
      <c r="D240" s="66"/>
      <c r="E240" s="45"/>
      <c r="F240" s="66"/>
      <c r="G240" s="46" t="s">
        <v>133</v>
      </c>
      <c r="H240" s="46" t="s">
        <v>0</v>
      </c>
      <c r="I240" s="47" t="s">
        <v>0</v>
      </c>
      <c r="J240" s="47"/>
      <c r="K240" s="48"/>
      <c r="L240" s="47"/>
      <c r="M240" s="47"/>
    </row>
    <row r="241" spans="1:14" x14ac:dyDescent="0.2">
      <c r="A241" s="10" t="s">
        <v>19</v>
      </c>
      <c r="B241" s="49" t="s">
        <v>18</v>
      </c>
      <c r="C241" s="49" t="s">
        <v>1</v>
      </c>
      <c r="D241" s="49"/>
      <c r="E241" s="50"/>
      <c r="F241" s="49"/>
      <c r="G241" s="51" t="s">
        <v>134</v>
      </c>
      <c r="H241" s="51" t="s">
        <v>0</v>
      </c>
      <c r="I241" s="52" t="s">
        <v>0</v>
      </c>
      <c r="J241" s="52"/>
      <c r="K241" s="52"/>
      <c r="L241" s="53"/>
      <c r="M241" s="53"/>
    </row>
    <row r="242" spans="1:14" ht="63.75" x14ac:dyDescent="0.2">
      <c r="B242" s="32" t="s">
        <v>18</v>
      </c>
      <c r="C242" s="32" t="s">
        <v>1</v>
      </c>
      <c r="D242" s="32" t="s">
        <v>1</v>
      </c>
      <c r="E242" s="37" t="s">
        <v>39</v>
      </c>
      <c r="F242" s="33" t="s">
        <v>143</v>
      </c>
      <c r="G242" s="34" t="s">
        <v>157</v>
      </c>
      <c r="H242" s="32" t="s">
        <v>45</v>
      </c>
      <c r="I242" s="6">
        <v>4.5</v>
      </c>
      <c r="J242" s="24"/>
      <c r="K242" s="24"/>
      <c r="L242" s="67"/>
      <c r="M242" s="6"/>
      <c r="N242" s="67" t="s">
        <v>51</v>
      </c>
    </row>
    <row r="243" spans="1:14" ht="38.25" x14ac:dyDescent="0.2">
      <c r="B243" s="32" t="s">
        <v>18</v>
      </c>
      <c r="C243" s="32" t="s">
        <v>1</v>
      </c>
      <c r="D243" s="32" t="s">
        <v>2</v>
      </c>
      <c r="E243" s="9" t="s">
        <v>21</v>
      </c>
      <c r="F243" s="33">
        <v>100721</v>
      </c>
      <c r="G243" s="34" t="s">
        <v>135</v>
      </c>
      <c r="H243" s="32" t="s">
        <v>40</v>
      </c>
      <c r="I243" s="6">
        <f>(0.5*4.5*4)</f>
        <v>9</v>
      </c>
      <c r="J243" s="24"/>
      <c r="K243" s="24"/>
      <c r="L243" s="6"/>
      <c r="M243" s="6"/>
      <c r="N243" s="35" t="s">
        <v>51</v>
      </c>
    </row>
    <row r="244" spans="1:14" ht="38.25" x14ac:dyDescent="0.2">
      <c r="B244" s="32" t="s">
        <v>18</v>
      </c>
      <c r="C244" s="32" t="s">
        <v>1</v>
      </c>
      <c r="D244" s="32" t="s">
        <v>3</v>
      </c>
      <c r="E244" s="9" t="s">
        <v>21</v>
      </c>
      <c r="F244" s="33">
        <v>100761</v>
      </c>
      <c r="G244" s="34" t="s">
        <v>136</v>
      </c>
      <c r="H244" s="32" t="s">
        <v>40</v>
      </c>
      <c r="I244" s="6">
        <f>(0.5*4.5*4)</f>
        <v>9</v>
      </c>
      <c r="J244" s="24"/>
      <c r="K244" s="24"/>
      <c r="L244" s="6"/>
      <c r="M244" s="6"/>
      <c r="N244" s="35" t="s">
        <v>51</v>
      </c>
    </row>
    <row r="245" spans="1:14" x14ac:dyDescent="0.2">
      <c r="B245" s="32"/>
      <c r="C245" s="32"/>
      <c r="D245" s="32"/>
      <c r="E245" s="9"/>
      <c r="F245" s="33"/>
      <c r="G245" s="34"/>
      <c r="H245" s="32"/>
      <c r="I245" s="6"/>
      <c r="J245" s="24"/>
      <c r="K245" s="24"/>
      <c r="L245" s="6"/>
      <c r="M245" s="6"/>
      <c r="N245" s="35"/>
    </row>
    <row r="246" spans="1:14" x14ac:dyDescent="0.2">
      <c r="A246" s="10" t="s">
        <v>19</v>
      </c>
      <c r="B246" s="14"/>
      <c r="C246" s="14"/>
      <c r="D246" s="14"/>
      <c r="E246" s="15"/>
      <c r="F246" s="14"/>
      <c r="G246" s="17"/>
      <c r="H246" s="17" t="s">
        <v>0</v>
      </c>
      <c r="I246" s="19" t="s">
        <v>0</v>
      </c>
      <c r="J246" s="19" t="s">
        <v>0</v>
      </c>
      <c r="K246" s="19"/>
      <c r="L246" s="11"/>
      <c r="M246" s="11"/>
    </row>
    <row r="247" spans="1:14" x14ac:dyDescent="0.2">
      <c r="A247" s="1"/>
      <c r="B247" s="70"/>
      <c r="C247" s="71"/>
      <c r="D247" s="71"/>
      <c r="E247" s="72"/>
      <c r="F247" s="73"/>
      <c r="G247" s="74"/>
      <c r="H247" s="75" t="s">
        <v>29</v>
      </c>
      <c r="I247" s="48">
        <f>K4+K12+K30+K36+K85+K91+K111+K134+K154+K167+K187+K219+K240</f>
        <v>0</v>
      </c>
      <c r="J247" s="47"/>
      <c r="K247" s="47"/>
      <c r="L247" s="76"/>
      <c r="M247" s="76"/>
    </row>
    <row r="248" spans="1:14" x14ac:dyDescent="0.2">
      <c r="A248" s="1"/>
      <c r="B248" s="71"/>
      <c r="C248" s="71"/>
      <c r="D248" s="71"/>
      <c r="E248" s="72"/>
      <c r="F248" s="73"/>
      <c r="G248" s="74"/>
      <c r="H248" s="75" t="s">
        <v>30</v>
      </c>
      <c r="I248" s="95" t="s">
        <v>162</v>
      </c>
      <c r="J248" s="47"/>
      <c r="K248" s="47"/>
      <c r="L248" s="76"/>
      <c r="M248" s="76"/>
    </row>
    <row r="249" spans="1:14" x14ac:dyDescent="0.2">
      <c r="A249" s="1"/>
      <c r="B249" s="71"/>
      <c r="C249" s="71"/>
      <c r="D249" s="71"/>
      <c r="E249" s="72"/>
      <c r="F249" s="73"/>
      <c r="G249" s="87" t="s">
        <v>31</v>
      </c>
      <c r="H249" s="87"/>
      <c r="I249" s="48" t="s">
        <v>163</v>
      </c>
      <c r="J249" s="47"/>
      <c r="K249" s="47"/>
      <c r="L249" s="76"/>
      <c r="M249" s="76"/>
    </row>
  </sheetData>
  <protectedRanges>
    <protectedRange sqref="L124:L129 L6:L8 L107:L109 L32:L35 L150:L153 L163:L165 L143:L147 L100:L105 L50:L55 L179 L156:L161 L169:L174 L176 L38:L39 L87:L90 L181:L186 L190:L191 L200:L203 L210:L213 L234 L226:L232 L236:L239 L93:L98 L19:L24 L218 L113:L116 L80:L81 L14:L17 L26:L29 L41:L48 L57:L60 L62:L65 L67:L72 L74:L78 L10:L11 L205:L208 L122 L133" name="Intervalo1"/>
    <protectedRange sqref="L40" name="Intervalo1_3"/>
    <protectedRange sqref="L136 N136 L139 N139 L141 N141 L148 N148 L221 N221 L189 N189 L242 N242" name="Intervalo1_2"/>
    <protectedRange sqref="L137 N137 L142 N142 L222 N222 N191" name="Intervalo1_4"/>
    <protectedRange sqref="L138 N138 L223:L224 N223:N224 N192 L192" name="Intervalo1_5"/>
    <protectedRange sqref="L194:L198 L233" name="Intervalo1_6"/>
    <protectedRange sqref="L243:L245 L177:L178" name="Intervalo1_7"/>
    <protectedRange sqref="L215:L217" name="Intervalo1_11"/>
    <protectedRange sqref="L83:L84" name="Intervalo1_22"/>
    <protectedRange sqref="L118:L121" name="Intervalo1_23"/>
    <protectedRange sqref="L131" name="Intervalo1_1"/>
    <protectedRange sqref="L132" name="Intervalo1_8"/>
  </protectedRanges>
  <autoFilter ref="A2:K81" xr:uid="{00000000-0009-0000-0000-000001000000}"/>
  <mergeCells count="4">
    <mergeCell ref="G249:H249"/>
    <mergeCell ref="H1:J1"/>
    <mergeCell ref="B1:G1"/>
    <mergeCell ref="B2:D2"/>
  </mergeCells>
  <phoneticPr fontId="0" type="noConversion"/>
  <pageMargins left="0.78740157480314965" right="0.39370078740157483" top="0.98425196850393704" bottom="0.98425196850393704" header="0.51181102362204722" footer="0.51181102362204722"/>
  <pageSetup paperSize="9" scale="44" fitToHeight="0" orientation="portrait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SINTETICO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Paulo</cp:lastModifiedBy>
  <cp:lastPrinted>2021-07-02T19:49:22Z</cp:lastPrinted>
  <dcterms:created xsi:type="dcterms:W3CDTF">2005-07-12T07:19:09Z</dcterms:created>
  <dcterms:modified xsi:type="dcterms:W3CDTF">2021-07-02T19:54:04Z</dcterms:modified>
</cp:coreProperties>
</file>